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45" windowWidth="19320" windowHeight="11835" tabRatio="593"/>
  </bookViews>
  <sheets>
    <sheet name="Summary-Sommaire" sheetId="52" r:id="rId1"/>
    <sheet name="LIB" sheetId="7" r:id="rId2"/>
    <sheet name="PC" sheetId="46" r:id="rId3"/>
    <sheet name="NDP-NPD" sheetId="47" r:id="rId4"/>
    <sheet name="PVNBGP" sheetId="48" r:id="rId5"/>
    <sheet name="PANB-AGNB" sheetId="49" r:id="rId6"/>
    <sheet name="KISS" sheetId="53" r:id="rId7"/>
  </sheets>
  <definedNames>
    <definedName name="_xlnm.Print_Area" localSheetId="6">KISS!$A$1:$L$23</definedName>
    <definedName name="_xlnm.Print_Area" localSheetId="1">LIB!$A$1:$E$80</definedName>
    <definedName name="_xlnm.Print_Area" localSheetId="3">'NDP-NPD'!$A$1:$E$67</definedName>
    <definedName name="_xlnm.Print_Area" localSheetId="5">'PANB-AGNB'!$A$1:$E$22</definedName>
    <definedName name="_xlnm.Print_Area" localSheetId="2">PC!$A$1:$E$80</definedName>
    <definedName name="_xlnm.Print_Area" localSheetId="4">PVNBGP!$A$1:$E$52</definedName>
    <definedName name="_xlnm.Print_Area" localSheetId="0">'Summary-Sommaire'!$A$1:$G$52</definedName>
    <definedName name="_xlnm.Print_Titles" localSheetId="6">KISS!$1:$9</definedName>
    <definedName name="_xlnm.Print_Titles" localSheetId="1">LIB!$1:$9</definedName>
    <definedName name="_xlnm.Print_Titles" localSheetId="3">'NDP-NPD'!$1:$9</definedName>
    <definedName name="_xlnm.Print_Titles" localSheetId="5">'PANB-AGNB'!$1:$9</definedName>
    <definedName name="_xlnm.Print_Titles" localSheetId="2">PC!$1:$9</definedName>
    <definedName name="_xlnm.Print_Titles" localSheetId="4">PVNBGP!$1:$9</definedName>
    <definedName name="_xlnm.Print_Titles" localSheetId="0">'Summary-Sommaire'!$1:$2</definedName>
  </definedNames>
  <calcPr calcId="145621"/>
</workbook>
</file>

<file path=xl/calcChain.xml><?xml version="1.0" encoding="utf-8"?>
<calcChain xmlns="http://schemas.openxmlformats.org/spreadsheetml/2006/main">
  <c r="B41" i="48" l="1"/>
  <c r="B56" i="47"/>
  <c r="B46" i="48" l="1"/>
  <c r="B62" i="47"/>
  <c r="B61" i="47"/>
  <c r="B75" i="46"/>
  <c r="C75" i="46" s="1"/>
  <c r="B74" i="46"/>
  <c r="C74" i="46" s="1"/>
  <c r="D74" i="46" s="1"/>
  <c r="B47" i="48"/>
  <c r="C47" i="48" s="1"/>
  <c r="B74" i="7"/>
  <c r="C74" i="7" s="1"/>
  <c r="D74" i="7" s="1"/>
  <c r="B75" i="7"/>
  <c r="E21" i="48"/>
  <c r="E23" i="48"/>
  <c r="E24" i="48"/>
  <c r="E25" i="48"/>
  <c r="E26" i="48"/>
  <c r="E27" i="48"/>
  <c r="E28" i="48"/>
  <c r="E29" i="48"/>
  <c r="E30" i="48"/>
  <c r="E31" i="48"/>
  <c r="E32" i="48"/>
  <c r="E33" i="48"/>
  <c r="E34" i="48"/>
  <c r="E35" i="48"/>
  <c r="E36" i="48"/>
  <c r="E37" i="48"/>
  <c r="E38" i="48"/>
  <c r="E39" i="48"/>
  <c r="C41" i="48"/>
  <c r="C69" i="46"/>
  <c r="C21" i="53"/>
  <c r="E20" i="53"/>
  <c r="D18" i="53"/>
  <c r="D21" i="53"/>
  <c r="C18" i="53"/>
  <c r="D18" i="49"/>
  <c r="D21" i="49" s="1"/>
  <c r="C18" i="49"/>
  <c r="E18" i="49" s="1"/>
  <c r="E21" i="49" s="1"/>
  <c r="D18" i="48"/>
  <c r="C18" i="48"/>
  <c r="D18" i="47"/>
  <c r="D57" i="47" s="1"/>
  <c r="C18" i="47"/>
  <c r="D18" i="46"/>
  <c r="C18" i="46"/>
  <c r="E18" i="46" s="1"/>
  <c r="D18" i="7"/>
  <c r="C18" i="7"/>
  <c r="E20" i="49"/>
  <c r="E18" i="53"/>
  <c r="E18" i="48"/>
  <c r="E52" i="47"/>
  <c r="D41" i="48"/>
  <c r="E21" i="53"/>
  <c r="E17" i="53"/>
  <c r="E16" i="53"/>
  <c r="E17" i="49"/>
  <c r="E16" i="49"/>
  <c r="E40" i="48"/>
  <c r="E20" i="48"/>
  <c r="D42" i="48"/>
  <c r="E17" i="48"/>
  <c r="E16" i="48"/>
  <c r="D56" i="47"/>
  <c r="C56" i="47"/>
  <c r="E46" i="47"/>
  <c r="E47" i="47"/>
  <c r="E48" i="47"/>
  <c r="E49" i="47"/>
  <c r="E50" i="47"/>
  <c r="E51" i="47"/>
  <c r="E53" i="47"/>
  <c r="E54" i="47"/>
  <c r="E32" i="47"/>
  <c r="E33" i="47"/>
  <c r="E34" i="47"/>
  <c r="E35" i="47"/>
  <c r="E36" i="47"/>
  <c r="E37" i="47"/>
  <c r="E38" i="47"/>
  <c r="E39" i="47"/>
  <c r="E40" i="47"/>
  <c r="E41" i="47"/>
  <c r="E42" i="47"/>
  <c r="E43" i="47"/>
  <c r="E44" i="47"/>
  <c r="E45" i="47"/>
  <c r="E55" i="47"/>
  <c r="E31" i="47"/>
  <c r="E30" i="47"/>
  <c r="E29" i="47"/>
  <c r="E28" i="47"/>
  <c r="E27" i="47"/>
  <c r="E26" i="47"/>
  <c r="E25" i="47"/>
  <c r="E24" i="47"/>
  <c r="E23" i="47"/>
  <c r="E22" i="47"/>
  <c r="E21" i="47"/>
  <c r="E20" i="47"/>
  <c r="E17" i="47"/>
  <c r="E16" i="47"/>
  <c r="D69" i="46"/>
  <c r="E21" i="46"/>
  <c r="E22" i="46"/>
  <c r="E23" i="46"/>
  <c r="E24" i="46"/>
  <c r="E25" i="46"/>
  <c r="E26" i="46"/>
  <c r="E27" i="46"/>
  <c r="E28" i="46"/>
  <c r="E29" i="46"/>
  <c r="E30" i="46"/>
  <c r="E31" i="46"/>
  <c r="E32" i="46"/>
  <c r="E33" i="46"/>
  <c r="E34" i="46"/>
  <c r="E35" i="46"/>
  <c r="E36" i="46"/>
  <c r="E37" i="46"/>
  <c r="E38" i="46"/>
  <c r="E39" i="46"/>
  <c r="E40" i="46"/>
  <c r="E41" i="46"/>
  <c r="E42" i="46"/>
  <c r="E43" i="46"/>
  <c r="E44" i="46"/>
  <c r="E45" i="46"/>
  <c r="E46" i="46"/>
  <c r="E47" i="46"/>
  <c r="E48" i="46"/>
  <c r="E49" i="46"/>
  <c r="E50" i="46"/>
  <c r="E51" i="46"/>
  <c r="E52" i="46"/>
  <c r="E53" i="46"/>
  <c r="E54" i="46"/>
  <c r="E55" i="46"/>
  <c r="E56" i="46"/>
  <c r="E57" i="46"/>
  <c r="E58" i="46"/>
  <c r="E59" i="46"/>
  <c r="E60" i="46"/>
  <c r="E61" i="46"/>
  <c r="E62" i="46"/>
  <c r="E63" i="46"/>
  <c r="E64" i="46"/>
  <c r="E65" i="46"/>
  <c r="E66" i="46"/>
  <c r="E67" i="46"/>
  <c r="E68" i="46"/>
  <c r="E20" i="46"/>
  <c r="E16" i="46"/>
  <c r="E17" i="46"/>
  <c r="D69" i="7"/>
  <c r="D70" i="7" s="1"/>
  <c r="C69" i="7"/>
  <c r="E56" i="47"/>
  <c r="D70" i="46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20" i="7"/>
  <c r="E17" i="7"/>
  <c r="E16" i="7"/>
  <c r="B6" i="49"/>
  <c r="B6" i="53"/>
  <c r="B6" i="48"/>
  <c r="B6" i="47"/>
  <c r="B6" i="46"/>
  <c r="B50" i="48"/>
  <c r="C50" i="48" s="1"/>
  <c r="B49" i="48"/>
  <c r="C49" i="48" s="1"/>
  <c r="B48" i="48"/>
  <c r="C48" i="48" s="1"/>
  <c r="B65" i="47"/>
  <c r="B64" i="47"/>
  <c r="B63" i="47"/>
  <c r="B78" i="46"/>
  <c r="C78" i="46" s="1"/>
  <c r="B77" i="46"/>
  <c r="C77" i="46" s="1"/>
  <c r="B76" i="46"/>
  <c r="C76" i="46" s="1"/>
  <c r="G4" i="52"/>
  <c r="B5" i="48"/>
  <c r="E1" i="53"/>
  <c r="B20" i="53"/>
  <c r="B18" i="53"/>
  <c r="B21" i="53"/>
  <c r="B22" i="53"/>
  <c r="G5" i="52"/>
  <c r="B7" i="53"/>
  <c r="B5" i="53"/>
  <c r="B78" i="7"/>
  <c r="C78" i="7" s="1"/>
  <c r="B77" i="7"/>
  <c r="C77" i="7" s="1"/>
  <c r="B76" i="7"/>
  <c r="C76" i="7" s="1"/>
  <c r="C46" i="48"/>
  <c r="D46" i="48" s="1"/>
  <c r="C65" i="47"/>
  <c r="C64" i="47"/>
  <c r="C63" i="47"/>
  <c r="C62" i="47"/>
  <c r="B66" i="47"/>
  <c r="C66" i="47"/>
  <c r="C61" i="47"/>
  <c r="B67" i="47"/>
  <c r="D62" i="47"/>
  <c r="D63" i="47"/>
  <c r="D64" i="47"/>
  <c r="D65" i="47"/>
  <c r="D66" i="47"/>
  <c r="C67" i="47"/>
  <c r="D61" i="47"/>
  <c r="B4" i="52"/>
  <c r="B69" i="46"/>
  <c r="B7" i="49"/>
  <c r="B5" i="49"/>
  <c r="B7" i="48"/>
  <c r="B7" i="47"/>
  <c r="B5" i="47"/>
  <c r="B7" i="46"/>
  <c r="B5" i="46"/>
  <c r="B20" i="49"/>
  <c r="E1" i="7"/>
  <c r="B69" i="7"/>
  <c r="B18" i="48"/>
  <c r="B18" i="7"/>
  <c r="B18" i="46"/>
  <c r="E1" i="49"/>
  <c r="E1" i="47"/>
  <c r="E1" i="46"/>
  <c r="E1" i="48"/>
  <c r="F4" i="52"/>
  <c r="E4" i="52"/>
  <c r="D4" i="52"/>
  <c r="C4" i="52"/>
  <c r="B18" i="49"/>
  <c r="B21" i="49"/>
  <c r="B22" i="49"/>
  <c r="F5" i="52"/>
  <c r="B18" i="47"/>
  <c r="B57" i="47" s="1"/>
  <c r="B58" i="47" s="1"/>
  <c r="D5" i="52" s="1"/>
  <c r="B42" i="48"/>
  <c r="B43" i="48" s="1"/>
  <c r="C42" i="48" l="1"/>
  <c r="C70" i="7"/>
  <c r="E18" i="7"/>
  <c r="C70" i="46"/>
  <c r="B70" i="46"/>
  <c r="B71" i="46" s="1"/>
  <c r="C5" i="52" s="1"/>
  <c r="C21" i="49"/>
  <c r="B70" i="7"/>
  <c r="B71" i="7" s="1"/>
  <c r="B5" i="52" s="1"/>
  <c r="E18" i="47"/>
  <c r="E57" i="47" s="1"/>
  <c r="E5" i="52"/>
  <c r="C57" i="47"/>
  <c r="E69" i="7"/>
  <c r="E70" i="7" s="1"/>
  <c r="D47" i="48"/>
  <c r="D48" i="48" s="1"/>
  <c r="D49" i="48" s="1"/>
  <c r="D50" i="48" s="1"/>
  <c r="E41" i="48"/>
  <c r="E42" i="48" s="1"/>
  <c r="B51" i="48"/>
  <c r="C51" i="48" s="1"/>
  <c r="C52" i="48" s="1"/>
  <c r="B79" i="7"/>
  <c r="C79" i="7" s="1"/>
  <c r="E69" i="46"/>
  <c r="E70" i="46" s="1"/>
  <c r="C75" i="7"/>
  <c r="D75" i="7" s="1"/>
  <c r="D76" i="7" s="1"/>
  <c r="D77" i="7" s="1"/>
  <c r="D78" i="7" s="1"/>
  <c r="B79" i="46"/>
  <c r="C79" i="46" s="1"/>
  <c r="D75" i="46"/>
  <c r="D76" i="46" s="1"/>
  <c r="D77" i="46" s="1"/>
  <c r="D78" i="46" s="1"/>
  <c r="B80" i="7" l="1"/>
  <c r="D79" i="7"/>
  <c r="D51" i="48"/>
  <c r="B52" i="48"/>
  <c r="C80" i="7"/>
  <c r="D79" i="46"/>
  <c r="C80" i="46"/>
  <c r="B80" i="46"/>
</calcChain>
</file>

<file path=xl/sharedStrings.xml><?xml version="1.0" encoding="utf-8"?>
<sst xmlns="http://schemas.openxmlformats.org/spreadsheetml/2006/main" count="394" uniqueCount="102">
  <si>
    <t>Sub-total • Total partiel</t>
  </si>
  <si>
    <t>Liberal Party • Parti Libéral</t>
  </si>
  <si>
    <t>Total • Total</t>
  </si>
  <si>
    <t>New Democratic Party • Nouveau Parti Démocratique</t>
  </si>
  <si>
    <t>January to June • de janvier à juin</t>
  </si>
  <si>
    <t>July to December • de juillet à décembre</t>
  </si>
  <si>
    <t>District Associations • Associations de circonscription</t>
  </si>
  <si>
    <t>Parti Vert N.B. Green Party</t>
  </si>
  <si>
    <t>People's Alliance of New Brunswick • L'Alliance des gens du Nouveau-Brunswick</t>
  </si>
  <si>
    <t>Date Filed</t>
  </si>
  <si>
    <t>Date déposé</t>
  </si>
  <si>
    <t>January to December • de janvier à décembre</t>
  </si>
  <si>
    <t>Liberal • Libéral</t>
  </si>
  <si>
    <t>Filed on time • Déposé dans le délai</t>
  </si>
  <si>
    <t>Filed late • Déposé en retard</t>
  </si>
  <si>
    <t>Not filed • Non déposé</t>
  </si>
  <si>
    <t>For the period ending June 30 • 
Pour l'exercice se terminant le 30 juin</t>
  </si>
  <si>
    <t>For the period ending December 31 • 
Pour l'exercice se terminant le 31 décembre</t>
  </si>
  <si>
    <t>Registered Political Party / Registered District Association</t>
  </si>
  <si>
    <t>Parti politique enregistré / Association de circonscription enregistrée</t>
  </si>
  <si>
    <t>Progressive-Conservative • Progressiste-Conservateur</t>
  </si>
  <si>
    <t>New Democratic • Nouveau Démocratique</t>
  </si>
  <si>
    <t>Green • Vert</t>
  </si>
  <si>
    <t>People's Alliance • Alliance des gens</t>
  </si>
  <si>
    <t>Due date / Date dû</t>
  </si>
  <si>
    <t>Financial return / Rapport financier</t>
  </si>
  <si>
    <t>Updated • Mis à jour :</t>
  </si>
  <si>
    <t>(For political parties only • Pour les partis politiques seulement)</t>
  </si>
  <si>
    <t>Percentage filed</t>
  </si>
  <si>
    <r>
      <t xml:space="preserve">Political Party and District Associations </t>
    </r>
    <r>
      <rPr>
        <sz val="12"/>
        <rFont val="Arial"/>
        <family val="2"/>
      </rPr>
      <t>•</t>
    </r>
    <r>
      <rPr>
        <sz val="12"/>
        <rFont val="Times New Roman"/>
        <family val="1"/>
      </rPr>
      <t xml:space="preserve"> </t>
    </r>
    <r>
      <rPr>
        <sz val="10"/>
        <rFont val="Arial"/>
        <family val="2"/>
      </rPr>
      <t>Parti politique et associations de circonscription</t>
    </r>
  </si>
  <si>
    <r>
      <t xml:space="preserve">Percentage filed </t>
    </r>
    <r>
      <rPr>
        <sz val="12"/>
        <rFont val="Arial"/>
        <family val="2"/>
      </rPr>
      <t>•</t>
    </r>
    <r>
      <rPr>
        <sz val="12"/>
        <rFont val="Times New Roman"/>
        <family val="1"/>
      </rPr>
      <t xml:space="preserve"> </t>
    </r>
    <r>
      <rPr>
        <sz val="10"/>
        <rFont val="Arial"/>
        <family val="2"/>
      </rPr>
      <t>Pourcentage déposée</t>
    </r>
  </si>
  <si>
    <t>Status Report: Filing of Financial Returns • Rapport de situation:  Dépôts des rapports financiers</t>
  </si>
  <si>
    <t>Status Report: Filing of Financial Returns •
Rapport de situation:  Dépôts des rapports financiers</t>
  </si>
  <si>
    <t>01 - Restigouche West/Restigouche-Ouest</t>
  </si>
  <si>
    <t>02 - Campbellton-Dalhousie</t>
  </si>
  <si>
    <t>03 - Restigouche-Chaleur</t>
  </si>
  <si>
    <t>04 - Bathurst West-Beresford/Bathurst-Ouest-Beresford</t>
  </si>
  <si>
    <t>05 - Bathurst East-Nepisiguit-Saint-Isidore/Bathurst-Est-Nepisiguit-Saint-Isidore</t>
  </si>
  <si>
    <t>06 - Caraquet</t>
  </si>
  <si>
    <t>07 - Shippagan-Lamèque-Miscou</t>
  </si>
  <si>
    <t>08 - Tracadie-Sheila</t>
  </si>
  <si>
    <t>09 - Miramichi Bay-Neguac/Baie-de-Miramichi-Neguac</t>
  </si>
  <si>
    <t>10 - Miramichi</t>
  </si>
  <si>
    <t>11 - Southwest Miramichi-Bay du Vin/Miramichi-Sud-Ouest-Baie-du-Vin</t>
  </si>
  <si>
    <t>12 - Kent North/Kent-Nord</t>
  </si>
  <si>
    <t>13 - Kent South/Kent-Sud</t>
  </si>
  <si>
    <t>14 - Shediac Bay-Dieppe/Baie-de-Shediac-Dieppe</t>
  </si>
  <si>
    <t>15 - Shediac-Beaubassin-Cap-Pelé</t>
  </si>
  <si>
    <t>16 - Memramcook-Tantramar</t>
  </si>
  <si>
    <t>17 - Dieppe</t>
  </si>
  <si>
    <t>18 - Moncton East/Moncton-Est</t>
  </si>
  <si>
    <t>19 - Moncton Centre/Moncton-Centre</t>
  </si>
  <si>
    <t>20 - Moncton South/Moncton-Sud</t>
  </si>
  <si>
    <t>21 - Moncton Northwest/Moncton-Nord-Ouest</t>
  </si>
  <si>
    <t>22 - Moncton Southwest/Moncton-Sud-Ouest</t>
  </si>
  <si>
    <t>23 - Riverview</t>
  </si>
  <si>
    <t>24 - Albert</t>
  </si>
  <si>
    <t>25 - Gagetown-Petitcodiac</t>
  </si>
  <si>
    <t>26 - Sussex-Fundy-St. Martins</t>
  </si>
  <si>
    <t>27 - Hampton</t>
  </si>
  <si>
    <t>28 - Quispamsis</t>
  </si>
  <si>
    <t>29 - Rothesay</t>
  </si>
  <si>
    <t>30 - Saint John East/Saint John-Est</t>
  </si>
  <si>
    <t>32 - Saint John Harbour</t>
  </si>
  <si>
    <t>33 - Saint John Lancaster</t>
  </si>
  <si>
    <t>34 - Kings Centre/Kings-Centre</t>
  </si>
  <si>
    <t>38 - Fredericton-Grand Lake</t>
  </si>
  <si>
    <t>39 - New Maryland-Sunbury</t>
  </si>
  <si>
    <t>41 - Fredericton North/Fredericton-Nord</t>
  </si>
  <si>
    <t>42 - Fredericton-York</t>
  </si>
  <si>
    <t>43 - Fredericton West-Hanwell/Fredericton-Ouest-Hanwell</t>
  </si>
  <si>
    <t>45 - Carleton</t>
  </si>
  <si>
    <t>46 - Carleton-Victoria</t>
  </si>
  <si>
    <t>47 - Victoria-La Vallée/Victoria-La-Vallée</t>
  </si>
  <si>
    <t>48 - Edmundston-Madawaska Centre/Edmundston-Madawaska-Centre</t>
  </si>
  <si>
    <t>49 - Madawaska Les Lacs-Edmundston/Madawaska-Les-Lacs-Edmundston</t>
  </si>
  <si>
    <t>31 - Portland-Simonds</t>
  </si>
  <si>
    <t>44 - Carleton-York</t>
  </si>
  <si>
    <t>35 - Fundy-The Isles-Saint John West/Fundy- Les-Îles- Saint John-Ouest</t>
  </si>
  <si>
    <t>40 - Fredericton South/Fredericton-Sud</t>
  </si>
  <si>
    <t>36 - Saint Croix/Sainte-Croix</t>
  </si>
  <si>
    <t>Number of returns</t>
  </si>
  <si>
    <t>% of returns</t>
  </si>
  <si>
    <t>Cumulative</t>
  </si>
  <si>
    <t>Association returns filed on time</t>
  </si>
  <si>
    <t>Association returns filed during the month of May</t>
  </si>
  <si>
    <t>Associtaiton returns filed during the month of June</t>
  </si>
  <si>
    <t>Association returns filed during the month of July or later</t>
  </si>
  <si>
    <t>Association returns not yet filed</t>
  </si>
  <si>
    <t>For the Calendar Year 2017 • Pour l'année civile 2017</t>
  </si>
  <si>
    <t>For the Period ending December 31 • 
Pour l'exercice se terminant le 31 décembre</t>
  </si>
  <si>
    <t xml:space="preserve">KISS N.B. Political Party </t>
  </si>
  <si>
    <t>37 - Oromocto-Lincoln-Fredericton</t>
  </si>
  <si>
    <t>(For district associations • Pour les associations de circonscription)</t>
  </si>
  <si>
    <t>Total</t>
  </si>
  <si>
    <t>Bank / Funds on Deposit with Party</t>
  </si>
  <si>
    <t>GIC / Savings</t>
  </si>
  <si>
    <t>Compte bancaire /
Dépôt de fonds avec le parti</t>
  </si>
  <si>
    <t>CPG / Épargnes</t>
  </si>
  <si>
    <t>Progressive-Conservative Party of New Brunswick •       Parti Progressiste-Conservateur du Nouveau-Brunswick</t>
  </si>
  <si>
    <t>43-Fredericton West-Hanwell</t>
  </si>
  <si>
    <t>Association returns filed during the month of April after due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</si>
</sst>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yyyy\-mm\-dd;@"/>
  </numFmts>
  <fonts count="15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rgb="FF0061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6" fillId="2" borderId="0" applyNumberFormat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9" fontId="13" fillId="0" borderId="0" applyFont="0" applyFill="0" applyBorder="0" applyAlignment="0" applyProtection="0"/>
  </cellStyleXfs>
  <cellXfs count="92">
    <xf numFmtId="0" fontId="0" fillId="0" borderId="0" xfId="0"/>
    <xf numFmtId="0" fontId="5" fillId="0" borderId="0" xfId="0" applyFont="1" applyFill="1"/>
    <xf numFmtId="0" fontId="5" fillId="0" borderId="0" xfId="0" applyFont="1" applyFill="1" applyBorder="1"/>
    <xf numFmtId="43" fontId="5" fillId="0" borderId="0" xfId="1" applyFont="1" applyFill="1"/>
    <xf numFmtId="43" fontId="5" fillId="0" borderId="0" xfId="1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43" fontId="4" fillId="0" borderId="0" xfId="1" applyFont="1" applyFill="1"/>
    <xf numFmtId="0" fontId="7" fillId="0" borderId="0" xfId="0" applyFont="1"/>
    <xf numFmtId="0" fontId="2" fillId="0" borderId="0" xfId="0" applyFont="1" applyFill="1" applyBorder="1" applyAlignment="1">
      <alignment wrapText="1"/>
    </xf>
    <xf numFmtId="0" fontId="8" fillId="0" borderId="0" xfId="0" applyFont="1"/>
    <xf numFmtId="0" fontId="7" fillId="0" borderId="0" xfId="0" applyFont="1" applyFill="1"/>
    <xf numFmtId="165" fontId="2" fillId="0" borderId="0" xfId="2" applyNumberFormat="1" applyFont="1" applyFill="1"/>
    <xf numFmtId="0" fontId="2" fillId="0" borderId="0" xfId="2" applyFont="1" applyFill="1"/>
    <xf numFmtId="165" fontId="2" fillId="2" borderId="0" xfId="2" applyNumberFormat="1" applyFont="1"/>
    <xf numFmtId="0" fontId="2" fillId="0" borderId="0" xfId="2" applyFont="1" applyFill="1" applyBorder="1" applyAlignment="1"/>
    <xf numFmtId="0" fontId="2" fillId="0" borderId="0" xfId="2" applyFont="1" applyFill="1" applyAlignment="1"/>
    <xf numFmtId="0" fontId="2" fillId="0" borderId="1" xfId="2" applyFont="1" applyFill="1" applyBorder="1" applyAlignment="1">
      <alignment horizontal="left"/>
    </xf>
    <xf numFmtId="0" fontId="2" fillId="0" borderId="1" xfId="2" applyFont="1" applyFill="1" applyBorder="1" applyAlignment="1"/>
    <xf numFmtId="37" fontId="2" fillId="0" borderId="0" xfId="2" applyNumberFormat="1" applyFont="1" applyFill="1" applyBorder="1" applyAlignment="1"/>
    <xf numFmtId="37" fontId="2" fillId="0" borderId="2" xfId="2" applyNumberFormat="1" applyFont="1" applyFill="1" applyBorder="1" applyAlignment="1">
      <alignment horizontal="left"/>
    </xf>
    <xf numFmtId="0" fontId="2" fillId="0" borderId="2" xfId="2" applyFont="1" applyFill="1" applyBorder="1"/>
    <xf numFmtId="165" fontId="8" fillId="0" borderId="0" xfId="0" applyNumberFormat="1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/>
    <xf numFmtId="0" fontId="12" fillId="0" borderId="0" xfId="0" applyFont="1" applyFill="1" applyBorder="1" applyAlignment="1">
      <alignment horizontal="center" wrapText="1"/>
    </xf>
    <xf numFmtId="165" fontId="6" fillId="2" borderId="0" xfId="2" applyNumberFormat="1"/>
    <xf numFmtId="165" fontId="9" fillId="3" borderId="0" xfId="7" applyNumberFormat="1"/>
    <xf numFmtId="165" fontId="10" fillId="4" borderId="0" xfId="8" applyNumberFormat="1"/>
    <xf numFmtId="0" fontId="11" fillId="5" borderId="0" xfId="0" applyFont="1" applyFill="1" applyBorder="1" applyAlignment="1">
      <alignment horizontal="left" wrapText="1"/>
    </xf>
    <xf numFmtId="0" fontId="11" fillId="5" borderId="0" xfId="0" applyFont="1" applyFill="1" applyBorder="1" applyAlignment="1">
      <alignment horizontal="center" wrapText="1"/>
    </xf>
    <xf numFmtId="0" fontId="11" fillId="5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5" borderId="0" xfId="0" applyFont="1" applyFill="1" applyBorder="1" applyAlignment="1">
      <alignment horizontal="center" wrapText="1"/>
    </xf>
    <xf numFmtId="0" fontId="11" fillId="5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/>
    </xf>
    <xf numFmtId="165" fontId="2" fillId="0" borderId="3" xfId="2" applyNumberFormat="1" applyFont="1" applyFill="1" applyBorder="1"/>
    <xf numFmtId="0" fontId="2" fillId="0" borderId="0" xfId="0" applyFont="1" applyBorder="1" applyAlignment="1">
      <alignment wrapText="1"/>
    </xf>
    <xf numFmtId="165" fontId="6" fillId="2" borderId="0" xfId="2" applyNumberFormat="1" applyBorder="1"/>
    <xf numFmtId="37" fontId="2" fillId="0" borderId="2" xfId="2" applyNumberFormat="1" applyFont="1" applyFill="1" applyBorder="1" applyAlignment="1">
      <alignment horizontal="center"/>
    </xf>
    <xf numFmtId="37" fontId="2" fillId="0" borderId="4" xfId="2" applyNumberFormat="1" applyFont="1" applyFill="1" applyBorder="1" applyAlignment="1">
      <alignment horizontal="left"/>
    </xf>
    <xf numFmtId="164" fontId="2" fillId="0" borderId="4" xfId="2" applyNumberFormat="1" applyFont="1" applyFill="1" applyBorder="1" applyAlignment="1"/>
    <xf numFmtId="0" fontId="2" fillId="0" borderId="4" xfId="2" applyFont="1" applyFill="1" applyBorder="1"/>
    <xf numFmtId="9" fontId="2" fillId="0" borderId="5" xfId="9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43" fontId="5" fillId="0" borderId="0" xfId="1" applyFont="1" applyFill="1" applyAlignment="1">
      <alignment wrapText="1"/>
    </xf>
    <xf numFmtId="43" fontId="4" fillId="0" borderId="0" xfId="1" applyFont="1" applyFill="1" applyAlignment="1">
      <alignment wrapText="1"/>
    </xf>
    <xf numFmtId="9" fontId="2" fillId="0" borderId="0" xfId="9" applyFont="1" applyAlignment="1">
      <alignment wrapText="1"/>
    </xf>
    <xf numFmtId="0" fontId="12" fillId="0" borderId="0" xfId="0" applyFont="1" applyFill="1" applyBorder="1" applyAlignment="1">
      <alignment horizontal="left" wrapText="1"/>
    </xf>
    <xf numFmtId="165" fontId="8" fillId="6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43" fontId="2" fillId="0" borderId="0" xfId="1" applyFont="1" applyFill="1" applyAlignment="1">
      <alignment horizontal="center"/>
    </xf>
    <xf numFmtId="0" fontId="2" fillId="0" borderId="0" xfId="0" applyFont="1" applyFill="1"/>
    <xf numFmtId="37" fontId="2" fillId="0" borderId="0" xfId="0" applyNumberFormat="1" applyFont="1" applyFill="1" applyBorder="1" applyAlignment="1">
      <alignment horizontal="right"/>
    </xf>
    <xf numFmtId="9" fontId="2" fillId="0" borderId="0" xfId="9" applyFont="1" applyFill="1"/>
    <xf numFmtId="9" fontId="2" fillId="0" borderId="0" xfId="9" applyFont="1" applyFill="1" applyBorder="1"/>
    <xf numFmtId="37" fontId="2" fillId="0" borderId="0" xfId="0" applyNumberFormat="1" applyFont="1" applyFill="1"/>
    <xf numFmtId="0" fontId="2" fillId="0" borderId="0" xfId="0" applyFont="1" applyFill="1" applyAlignment="1">
      <alignment wrapText="1"/>
    </xf>
    <xf numFmtId="165" fontId="10" fillId="0" borderId="0" xfId="8" applyNumberFormat="1" applyFill="1"/>
    <xf numFmtId="0" fontId="2" fillId="0" borderId="7" xfId="2" applyFont="1" applyFill="1" applyBorder="1" applyAlignment="1"/>
    <xf numFmtId="0" fontId="2" fillId="0" borderId="9" xfId="2" applyFont="1" applyFill="1" applyBorder="1" applyAlignment="1"/>
    <xf numFmtId="0" fontId="2" fillId="0" borderId="6" xfId="2" applyFont="1" applyFill="1" applyBorder="1" applyAlignment="1"/>
    <xf numFmtId="0" fontId="2" fillId="0" borderId="0" xfId="2" applyFont="1" applyFill="1" applyBorder="1"/>
    <xf numFmtId="165" fontId="2" fillId="0" borderId="0" xfId="2" applyNumberFormat="1" applyFont="1" applyFill="1" applyBorder="1"/>
    <xf numFmtId="0" fontId="2" fillId="0" borderId="11" xfId="2" applyFont="1" applyFill="1" applyBorder="1"/>
    <xf numFmtId="165" fontId="2" fillId="2" borderId="13" xfId="2" applyNumberFormat="1" applyFont="1" applyBorder="1"/>
    <xf numFmtId="0" fontId="2" fillId="0" borderId="9" xfId="2" applyFont="1" applyFill="1" applyBorder="1" applyAlignment="1">
      <alignment horizontal="center"/>
    </xf>
    <xf numFmtId="164" fontId="2" fillId="0" borderId="10" xfId="1" applyNumberFormat="1" applyFont="1" applyFill="1" applyBorder="1" applyAlignment="1"/>
    <xf numFmtId="164" fontId="2" fillId="0" borderId="0" xfId="1" applyNumberFormat="1" applyFont="1" applyFill="1" applyBorder="1" applyAlignment="1"/>
    <xf numFmtId="164" fontId="2" fillId="0" borderId="11" xfId="1" applyNumberFormat="1" applyFont="1" applyFill="1" applyBorder="1" applyAlignment="1"/>
    <xf numFmtId="164" fontId="2" fillId="0" borderId="1" xfId="1" applyNumberFormat="1" applyFont="1" applyFill="1" applyBorder="1" applyAlignment="1"/>
    <xf numFmtId="164" fontId="2" fillId="0" borderId="7" xfId="1" applyNumberFormat="1" applyFont="1" applyFill="1" applyBorder="1" applyAlignment="1"/>
    <xf numFmtId="164" fontId="2" fillId="0" borderId="8" xfId="1" applyNumberFormat="1" applyFont="1" applyFill="1" applyBorder="1" applyAlignment="1"/>
    <xf numFmtId="164" fontId="2" fillId="0" borderId="2" xfId="1" applyNumberFormat="1" applyFont="1" applyFill="1" applyBorder="1"/>
    <xf numFmtId="164" fontId="2" fillId="0" borderId="0" xfId="2" applyNumberFormat="1" applyFont="1" applyFill="1" applyBorder="1" applyAlignment="1"/>
    <xf numFmtId="164" fontId="2" fillId="0" borderId="14" xfId="1" applyNumberFormat="1" applyFont="1" applyFill="1" applyBorder="1"/>
    <xf numFmtId="0" fontId="2" fillId="0" borderId="14" xfId="2" applyFont="1" applyFill="1" applyBorder="1"/>
    <xf numFmtId="164" fontId="2" fillId="0" borderId="14" xfId="2" applyNumberFormat="1" applyFont="1" applyFill="1" applyBorder="1"/>
    <xf numFmtId="0" fontId="7" fillId="0" borderId="1" xfId="0" applyFont="1" applyFill="1" applyBorder="1"/>
    <xf numFmtId="0" fontId="2" fillId="0" borderId="7" xfId="2" applyFont="1" applyFill="1" applyBorder="1"/>
    <xf numFmtId="0" fontId="2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64" fontId="2" fillId="0" borderId="9" xfId="1" applyNumberFormat="1" applyFont="1" applyFill="1" applyBorder="1" applyAlignment="1"/>
    <xf numFmtId="164" fontId="2" fillId="0" borderId="13" xfId="1" applyNumberFormat="1" applyFont="1" applyFill="1" applyBorder="1" applyAlignment="1"/>
    <xf numFmtId="164" fontId="2" fillId="0" borderId="15" xfId="1" applyNumberFormat="1" applyFont="1" applyFill="1" applyBorder="1"/>
    <xf numFmtId="164" fontId="2" fillId="0" borderId="7" xfId="1" applyNumberFormat="1" applyFont="1" applyFill="1" applyBorder="1"/>
    <xf numFmtId="164" fontId="2" fillId="0" borderId="12" xfId="1" applyNumberFormat="1" applyFont="1" applyFill="1" applyBorder="1" applyAlignment="1"/>
    <xf numFmtId="164" fontId="2" fillId="0" borderId="16" xfId="1" applyNumberFormat="1" applyFont="1" applyFill="1" applyBorder="1"/>
    <xf numFmtId="0" fontId="2" fillId="0" borderId="2" xfId="0" applyFont="1" applyFill="1" applyBorder="1"/>
    <xf numFmtId="9" fontId="2" fillId="0" borderId="2" xfId="9" applyFont="1" applyFill="1" applyBorder="1"/>
  </cellXfs>
  <cellStyles count="10">
    <cellStyle name="Bad" xfId="7" builtinId="27"/>
    <cellStyle name="Comma" xfId="1" builtinId="3"/>
    <cellStyle name="Comma 2" xfId="5"/>
    <cellStyle name="Currency 2" xfId="6"/>
    <cellStyle name="Good" xfId="2" builtinId="26"/>
    <cellStyle name="Neutral" xfId="8" builtinId="28"/>
    <cellStyle name="Normal" xfId="0" builtinId="0"/>
    <cellStyle name="Normal 2" xfId="3"/>
    <cellStyle name="Normal 3" xfId="4"/>
    <cellStyle name="Percent" xfId="9" builtinId="5"/>
  </cellStyles>
  <dxfs count="8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FFBA3F"/>
      <color rgb="FFCAE8AA"/>
      <color rgb="FFDFF1CB"/>
      <color rgb="FFFBD1AF"/>
      <color rgb="FFFFC000"/>
      <color rgb="FFE9FA0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Political Parties and District Associations •
Partis politiques et associations de circonscription</a:t>
            </a:r>
          </a:p>
          <a:p>
            <a:pPr>
              <a:defRPr/>
            </a:pPr>
            <a:r>
              <a:rPr lang="en-US" sz="1400"/>
              <a:t>Percentage of 2017 Financial</a:t>
            </a:r>
            <a:r>
              <a:rPr lang="en-US" sz="1400" baseline="0"/>
              <a:t> Returns filed </a:t>
            </a:r>
            <a:r>
              <a:rPr lang="en-US" baseline="0">
                <a:latin typeface="Arial"/>
                <a:cs typeface="Arial"/>
              </a:rPr>
              <a:t>•</a:t>
            </a:r>
          </a:p>
          <a:p>
            <a:pPr>
              <a:defRPr/>
            </a:pPr>
            <a:r>
              <a:rPr lang="en-US" sz="1200" baseline="0">
                <a:latin typeface="Arial"/>
                <a:cs typeface="Arial"/>
              </a:rPr>
              <a:t>Pourcentage de rapports financiers déposés pour l'année 2017</a:t>
            </a:r>
            <a:r>
              <a:rPr lang="en-US"/>
              <a:t>
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4725456905164532E-2"/>
          <c:y val="0.15182497566203809"/>
          <c:w val="0.92948938575286166"/>
          <c:h val="0.783085607792365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FFFF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'Summary-Sommaire'!$B$4:$G$4</c:f>
              <c:strCache>
                <c:ptCount val="6"/>
                <c:pt idx="0">
                  <c:v>Liberal • Libéral</c:v>
                </c:pt>
                <c:pt idx="1">
                  <c:v>Progressive-Conservative • Progressiste-Conservateur</c:v>
                </c:pt>
                <c:pt idx="2">
                  <c:v>New Democratic • Nouveau Démocratique</c:v>
                </c:pt>
                <c:pt idx="3">
                  <c:v>Green • Vert</c:v>
                </c:pt>
                <c:pt idx="4">
                  <c:v>People's Alliance • Alliance des gens</c:v>
                </c:pt>
                <c:pt idx="5">
                  <c:v>KISS N.B. Political Party </c:v>
                </c:pt>
              </c:strCache>
            </c:strRef>
          </c:cat>
          <c:val>
            <c:numRef>
              <c:f>'Summary-Sommaire'!$B$5:$G$5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2"/>
          <c:order val="1"/>
          <c:spPr>
            <a:solidFill>
              <a:srgbClr val="FFBA3F"/>
            </a:solidFill>
          </c:spPr>
          <c:invertIfNegative val="0"/>
          <c:cat>
            <c:strRef>
              <c:f>'Summary-Sommaire'!$B$4:$G$4</c:f>
              <c:strCache>
                <c:ptCount val="6"/>
                <c:pt idx="0">
                  <c:v>Liberal • Libéral</c:v>
                </c:pt>
                <c:pt idx="1">
                  <c:v>Progressive-Conservative • Progressiste-Conservateur</c:v>
                </c:pt>
                <c:pt idx="2">
                  <c:v>New Democratic • Nouveau Démocratique</c:v>
                </c:pt>
                <c:pt idx="3">
                  <c:v>Green • Vert</c:v>
                </c:pt>
                <c:pt idx="4">
                  <c:v>People's Alliance • Alliance des gens</c:v>
                </c:pt>
                <c:pt idx="5">
                  <c:v>KISS N.B. Political Party </c:v>
                </c:pt>
              </c:strCache>
            </c:strRef>
          </c:cat>
          <c:val>
            <c:numRef>
              <c:f>'Summary-Sommaire'!$B$7:$G$7</c:f>
              <c:numCache>
                <c:formatCode>_(* #,##0.00_);_(* \(#,##0.00\);_(* "-"??_);_(@_)</c:formatCode>
                <c:ptCount val="6"/>
              </c:numCache>
            </c:numRef>
          </c:val>
        </c:ser>
        <c:ser>
          <c:idx val="4"/>
          <c:order val="2"/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'Summary-Sommaire'!$B$4:$G$4</c:f>
              <c:strCache>
                <c:ptCount val="6"/>
                <c:pt idx="0">
                  <c:v>Liberal • Libéral</c:v>
                </c:pt>
                <c:pt idx="1">
                  <c:v>Progressive-Conservative • Progressiste-Conservateur</c:v>
                </c:pt>
                <c:pt idx="2">
                  <c:v>New Democratic • Nouveau Démocratique</c:v>
                </c:pt>
                <c:pt idx="3">
                  <c:v>Green • Vert</c:v>
                </c:pt>
                <c:pt idx="4">
                  <c:v>People's Alliance • Alliance des gens</c:v>
                </c:pt>
                <c:pt idx="5">
                  <c:v>KISS N.B. Political Party </c:v>
                </c:pt>
              </c:strCache>
            </c:strRef>
          </c:cat>
          <c:val>
            <c:numRef>
              <c:f>'Summary-Sommaire'!$B$9:$G$9</c:f>
              <c:numCache>
                <c:formatCode>_(* #,##0.00_);_(* \(#,##0.00\);_(* "-"??_);_(@_)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"/>
        <c:overlap val="100"/>
        <c:axId val="95372416"/>
        <c:axId val="95373952"/>
      </c:barChart>
      <c:catAx>
        <c:axId val="95372416"/>
        <c:scaling>
          <c:orientation val="minMax"/>
        </c:scaling>
        <c:delete val="0"/>
        <c:axPos val="b"/>
        <c:majorTickMark val="out"/>
        <c:minorTickMark val="none"/>
        <c:tickLblPos val="nextTo"/>
        <c:crossAx val="95373952"/>
        <c:crosses val="autoZero"/>
        <c:auto val="1"/>
        <c:lblAlgn val="ctr"/>
        <c:lblOffset val="100"/>
        <c:noMultiLvlLbl val="0"/>
      </c:catAx>
      <c:valAx>
        <c:axId val="95373952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5372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662668</xdr:colOff>
      <xdr:row>6</xdr:row>
      <xdr:rowOff>19051</xdr:rowOff>
    </xdr:from>
    <xdr:to>
      <xdr:col>5</xdr:col>
      <xdr:colOff>681718</xdr:colOff>
      <xdr:row>51</xdr:row>
      <xdr:rowOff>136071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"/>
  <sheetViews>
    <sheetView tabSelected="1" zoomScale="70" zoomScaleNormal="70" zoomScaleSheetLayoutView="50" workbookViewId="0">
      <selection activeCell="B3" sqref="B3"/>
    </sheetView>
  </sheetViews>
  <sheetFormatPr defaultColWidth="15.85546875" defaultRowHeight="15.75" x14ac:dyDescent="0.25"/>
  <cols>
    <col min="1" max="1" width="79.85546875" style="1" bestFit="1" customWidth="1"/>
    <col min="2" max="2" width="13.28515625" style="1" bestFit="1" customWidth="1"/>
    <col min="3" max="3" width="12.85546875" style="3" bestFit="1" customWidth="1"/>
    <col min="4" max="6" width="13.28515625" style="3" customWidth="1"/>
    <col min="7" max="7" width="12" style="3" customWidth="1"/>
    <col min="8" max="8" width="15.85546875" style="3" customWidth="1"/>
    <col min="9" max="9" width="15.28515625" style="3" customWidth="1"/>
    <col min="10" max="10" width="11.85546875" style="3" customWidth="1"/>
    <col min="11" max="11" width="14.28515625" style="3" customWidth="1"/>
    <col min="12" max="12" width="15" style="6" bestFit="1" customWidth="1"/>
    <col min="13" max="13" width="12.85546875" style="3" bestFit="1" customWidth="1"/>
    <col min="14" max="14" width="14.7109375" style="3" bestFit="1" customWidth="1"/>
    <col min="15" max="15" width="15" style="6" bestFit="1" customWidth="1"/>
    <col min="16" max="16" width="14.7109375" style="6" bestFit="1" customWidth="1"/>
    <col min="17" max="17" width="14.7109375" style="3" bestFit="1" customWidth="1"/>
    <col min="18" max="18" width="15.42578125" style="3" bestFit="1" customWidth="1"/>
    <col min="19" max="19" width="14.7109375" style="3" bestFit="1" customWidth="1"/>
    <col min="20" max="22" width="13.5703125" style="3" bestFit="1" customWidth="1"/>
    <col min="23" max="23" width="14.7109375" style="6" bestFit="1" customWidth="1"/>
    <col min="24" max="24" width="14.42578125" style="3" customWidth="1"/>
    <col min="25" max="25" width="14.5703125" style="6" bestFit="1" customWidth="1"/>
    <col min="26" max="16384" width="15.85546875" style="1"/>
  </cols>
  <sheetData>
    <row r="1" spans="1:25" x14ac:dyDescent="0.25">
      <c r="A1" s="37" t="s">
        <v>31</v>
      </c>
      <c r="G1" s="1"/>
      <c r="H1" s="1"/>
    </row>
    <row r="2" spans="1:25" s="25" customFormat="1" ht="15" x14ac:dyDescent="0.25">
      <c r="A2" s="24" t="s">
        <v>89</v>
      </c>
      <c r="M2" s="24"/>
    </row>
    <row r="3" spans="1:25" x14ac:dyDescent="0.25">
      <c r="A3" s="9" t="s">
        <v>26</v>
      </c>
      <c r="B3" s="51">
        <v>43314</v>
      </c>
    </row>
    <row r="4" spans="1:25" s="46" customFormat="1" ht="51.75" x14ac:dyDescent="0.25">
      <c r="A4" s="23" t="s">
        <v>29</v>
      </c>
      <c r="B4" s="23" t="str">
        <f>LIB!A3</f>
        <v>Liberal • Libéral</v>
      </c>
      <c r="C4" s="23" t="str">
        <f>PC!A3</f>
        <v>Progressive-Conservative • Progressiste-Conservateur</v>
      </c>
      <c r="D4" s="23" t="str">
        <f>'NDP-NPD'!A3</f>
        <v>New Democratic • Nouveau Démocratique</v>
      </c>
      <c r="E4" s="23" t="str">
        <f>PVNBGP!A3</f>
        <v>Green • Vert</v>
      </c>
      <c r="F4" s="23" t="str">
        <f>'PANB-AGNB'!A3</f>
        <v>People's Alliance • Alliance des gens</v>
      </c>
      <c r="G4" s="23" t="str">
        <f>KISS!A3</f>
        <v xml:space="preserve">KISS N.B. Political Party </v>
      </c>
      <c r="H4" s="47"/>
      <c r="I4" s="47"/>
      <c r="J4" s="47"/>
      <c r="K4" s="47"/>
      <c r="L4" s="48"/>
      <c r="M4" s="47"/>
      <c r="N4" s="47"/>
      <c r="O4" s="48"/>
      <c r="P4" s="48"/>
      <c r="Q4" s="47"/>
      <c r="R4" s="47"/>
      <c r="S4" s="47"/>
      <c r="T4" s="47"/>
      <c r="U4" s="47"/>
      <c r="V4" s="47"/>
      <c r="W4" s="48"/>
      <c r="X4" s="47"/>
      <c r="Y4" s="48"/>
    </row>
    <row r="5" spans="1:25" x14ac:dyDescent="0.25">
      <c r="A5" s="23" t="s">
        <v>30</v>
      </c>
      <c r="B5" s="49">
        <f>LIB!B71</f>
        <v>1</v>
      </c>
      <c r="C5" s="49">
        <f>PC!B71</f>
        <v>1</v>
      </c>
      <c r="D5" s="49">
        <f>'NDP-NPD'!B58</f>
        <v>1</v>
      </c>
      <c r="E5" s="49">
        <f>PVNBGP!B43</f>
        <v>1</v>
      </c>
      <c r="F5" s="49">
        <f>'PANB-AGNB'!B22</f>
        <v>1</v>
      </c>
      <c r="G5" s="49">
        <f>+KISS!B22</f>
        <v>1</v>
      </c>
    </row>
    <row r="6" spans="1:25" x14ac:dyDescent="0.25">
      <c r="C6" s="49"/>
    </row>
    <row r="7" spans="1:25" x14ac:dyDescent="0.25">
      <c r="D7" s="49"/>
    </row>
    <row r="10" spans="1:25" ht="105" customHeight="1" x14ac:dyDescent="0.25"/>
  </sheetData>
  <pageMargins left="0.25" right="0.25" top="0.75" bottom="0.75" header="0.3" footer="0.3"/>
  <pageSetup scale="65" orientation="portrait" r:id="rId1"/>
  <headerFooter alignWithMargins="0">
    <oddHeader>&amp;L&amp;F&amp;C&amp;A&amp;R&amp;D &amp;T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0"/>
  <sheetViews>
    <sheetView zoomScaleNormal="100" zoomScaleSheetLayoutView="50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E1" sqref="E1"/>
    </sheetView>
  </sheetViews>
  <sheetFormatPr defaultColWidth="15.85546875" defaultRowHeight="15.75" x14ac:dyDescent="0.25"/>
  <cols>
    <col min="1" max="1" width="57.140625" style="1" customWidth="1"/>
    <col min="2" max="2" width="13" style="1" bestFit="1" customWidth="1"/>
    <col min="3" max="3" width="22.42578125" style="3" customWidth="1"/>
    <col min="4" max="4" width="18.5703125" style="3" customWidth="1"/>
    <col min="5" max="5" width="16.28515625" style="3" customWidth="1"/>
    <col min="6" max="6" width="13.28515625" style="3" customWidth="1"/>
    <col min="7" max="7" width="12" style="3" customWidth="1"/>
    <col min="8" max="8" width="15.85546875" style="3" customWidth="1"/>
    <col min="9" max="9" width="15.28515625" style="3" customWidth="1"/>
    <col min="10" max="10" width="11.85546875" style="3" customWidth="1"/>
    <col min="11" max="11" width="14.28515625" style="3" customWidth="1"/>
    <col min="12" max="12" width="15" style="6" bestFit="1" customWidth="1"/>
    <col min="13" max="13" width="12.85546875" style="3" bestFit="1" customWidth="1"/>
    <col min="14" max="14" width="14.7109375" style="3" bestFit="1" customWidth="1"/>
    <col min="15" max="15" width="15" style="6" bestFit="1" customWidth="1"/>
    <col min="16" max="16" width="14.7109375" style="6" bestFit="1" customWidth="1"/>
    <col min="17" max="17" width="14.7109375" style="3" bestFit="1" customWidth="1"/>
    <col min="18" max="18" width="15.42578125" style="3" bestFit="1" customWidth="1"/>
    <col min="19" max="19" width="14.7109375" style="3" bestFit="1" customWidth="1"/>
    <col min="20" max="22" width="13.5703125" style="3" bestFit="1" customWidth="1"/>
    <col min="23" max="23" width="14.7109375" style="6" bestFit="1" customWidth="1"/>
    <col min="24" max="24" width="14.42578125" style="3" customWidth="1"/>
    <col min="25" max="25" width="14.5703125" style="6" bestFit="1" customWidth="1"/>
    <col min="26" max="16384" width="15.85546875" style="1"/>
  </cols>
  <sheetData>
    <row r="1" spans="1:25" ht="30" customHeight="1" x14ac:dyDescent="0.25">
      <c r="A1" s="50" t="s">
        <v>32</v>
      </c>
      <c r="C1" s="9" t="s">
        <v>26</v>
      </c>
      <c r="E1" s="21">
        <f>'Summary-Sommaire'!B3</f>
        <v>43314</v>
      </c>
      <c r="G1" s="1"/>
      <c r="H1" s="1"/>
    </row>
    <row r="2" spans="1:25" s="25" customFormat="1" ht="15" x14ac:dyDescent="0.25">
      <c r="A2" s="24" t="s">
        <v>89</v>
      </c>
      <c r="M2" s="24"/>
    </row>
    <row r="3" spans="1:25" s="25" customFormat="1" ht="18" customHeight="1" x14ac:dyDescent="0.25">
      <c r="A3" s="25" t="s">
        <v>12</v>
      </c>
      <c r="B3" s="26"/>
    </row>
    <row r="4" spans="1:25" s="9" customFormat="1" ht="30.75" customHeight="1" x14ac:dyDescent="0.25">
      <c r="A4" s="7" t="s">
        <v>25</v>
      </c>
      <c r="B4" s="34" t="s">
        <v>24</v>
      </c>
    </row>
    <row r="5" spans="1:25" s="9" customFormat="1" ht="30" customHeight="1" x14ac:dyDescent="0.25">
      <c r="A5" s="23" t="s">
        <v>16</v>
      </c>
      <c r="B5" s="11">
        <v>43010</v>
      </c>
      <c r="C5" s="11" t="s">
        <v>27</v>
      </c>
    </row>
    <row r="6" spans="1:25" s="9" customFormat="1" ht="30" customHeight="1" x14ac:dyDescent="0.25">
      <c r="A6" s="23" t="s">
        <v>90</v>
      </c>
      <c r="B6" s="11">
        <v>43251</v>
      </c>
      <c r="C6" s="11" t="s">
        <v>27</v>
      </c>
    </row>
    <row r="7" spans="1:25" s="2" customFormat="1" ht="30" customHeight="1" x14ac:dyDescent="0.25">
      <c r="A7" s="23" t="s">
        <v>17</v>
      </c>
      <c r="B7" s="11">
        <v>43193</v>
      </c>
      <c r="C7" s="11" t="s">
        <v>93</v>
      </c>
      <c r="D7" s="4"/>
      <c r="E7" s="4"/>
      <c r="F7" s="4"/>
      <c r="G7" s="4"/>
      <c r="H7" s="4"/>
      <c r="I7" s="4"/>
      <c r="J7" s="4"/>
      <c r="K7" s="4"/>
      <c r="L7" s="5"/>
      <c r="M7" s="4"/>
      <c r="N7" s="4"/>
      <c r="O7" s="5"/>
      <c r="P7" s="5"/>
      <c r="Q7" s="4"/>
      <c r="R7" s="4"/>
      <c r="S7" s="4"/>
      <c r="T7" s="4"/>
      <c r="U7" s="4"/>
      <c r="V7" s="4"/>
      <c r="W7" s="5"/>
      <c r="X7" s="4"/>
      <c r="Y7" s="5"/>
    </row>
    <row r="8" spans="1:25" s="32" customFormat="1" ht="12.75" x14ac:dyDescent="0.2">
      <c r="A8" s="30" t="s">
        <v>18</v>
      </c>
      <c r="B8" s="35" t="s">
        <v>9</v>
      </c>
    </row>
    <row r="9" spans="1:25" s="36" customFormat="1" ht="12.75" x14ac:dyDescent="0.2">
      <c r="A9" s="30" t="s">
        <v>19</v>
      </c>
      <c r="B9" s="35" t="s">
        <v>10</v>
      </c>
    </row>
    <row r="10" spans="1:25" s="2" customFormat="1" x14ac:dyDescent="0.25">
      <c r="A10" s="33"/>
      <c r="B10" s="27" t="s">
        <v>13</v>
      </c>
      <c r="C10" s="27"/>
      <c r="D10" s="27"/>
    </row>
    <row r="11" spans="1:25" s="2" customFormat="1" x14ac:dyDescent="0.25">
      <c r="A11" s="23"/>
      <c r="B11" s="28" t="s">
        <v>14</v>
      </c>
      <c r="C11" s="28"/>
      <c r="D11" s="28"/>
    </row>
    <row r="12" spans="1:25" s="2" customFormat="1" x14ac:dyDescent="0.25">
      <c r="A12" s="23"/>
      <c r="B12" s="29" t="s">
        <v>15</v>
      </c>
      <c r="C12" s="29"/>
      <c r="D12" s="29"/>
    </row>
    <row r="13" spans="1:25" s="2" customFormat="1" ht="9.9499999999999993" customHeight="1" x14ac:dyDescent="0.25">
      <c r="A13" s="59"/>
      <c r="B13" s="60"/>
      <c r="C13" s="60"/>
      <c r="D13" s="60"/>
    </row>
    <row r="14" spans="1:25" s="2" customFormat="1" ht="26.1" customHeight="1" x14ac:dyDescent="0.25">
      <c r="A14" s="59"/>
      <c r="B14" s="60"/>
      <c r="C14" s="82" t="s">
        <v>95</v>
      </c>
      <c r="D14" s="82" t="s">
        <v>96</v>
      </c>
      <c r="E14" s="82" t="s">
        <v>94</v>
      </c>
    </row>
    <row r="15" spans="1:25" s="8" customFormat="1" ht="26.1" customHeight="1" x14ac:dyDescent="0.2">
      <c r="A15" s="7" t="s">
        <v>1</v>
      </c>
      <c r="B15" s="7"/>
      <c r="C15" s="83" t="s">
        <v>97</v>
      </c>
      <c r="D15" s="83" t="s">
        <v>98</v>
      </c>
      <c r="E15" s="82" t="s">
        <v>94</v>
      </c>
    </row>
    <row r="16" spans="1:25" s="14" customFormat="1" ht="15.75" customHeight="1" x14ac:dyDescent="0.2">
      <c r="A16" s="12" t="s">
        <v>4</v>
      </c>
      <c r="B16" s="11">
        <v>43011</v>
      </c>
      <c r="C16" s="87">
        <v>2018278.66</v>
      </c>
      <c r="D16" s="70"/>
      <c r="E16" s="74">
        <f>+C16+D16</f>
        <v>2018278.66</v>
      </c>
    </row>
    <row r="17" spans="1:5" s="14" customFormat="1" ht="15.75" customHeight="1" x14ac:dyDescent="0.2">
      <c r="A17" s="66" t="s">
        <v>5</v>
      </c>
      <c r="B17" s="67">
        <v>43252</v>
      </c>
      <c r="C17" s="87">
        <v>1769432.11</v>
      </c>
      <c r="D17" s="70"/>
      <c r="E17" s="85">
        <f>+C17+D17</f>
        <v>1769432.11</v>
      </c>
    </row>
    <row r="18" spans="1:5" s="14" customFormat="1" ht="15.75" customHeight="1" x14ac:dyDescent="0.2">
      <c r="A18" s="16" t="s">
        <v>0</v>
      </c>
      <c r="B18" s="68">
        <f>COUNT(B16:B17)</f>
        <v>2</v>
      </c>
      <c r="C18" s="88">
        <f>IF($B$17=0,C16,C17)</f>
        <v>1769432.11</v>
      </c>
      <c r="D18" s="72">
        <f>IF($B$17=0,D16,D17)</f>
        <v>0</v>
      </c>
      <c r="E18" s="85">
        <f>+C18+D18</f>
        <v>1769432.11</v>
      </c>
    </row>
    <row r="19" spans="1:5" s="8" customFormat="1" ht="26.25" customHeight="1" x14ac:dyDescent="0.2">
      <c r="A19" s="10" t="s">
        <v>6</v>
      </c>
      <c r="B19" s="10"/>
    </row>
    <row r="20" spans="1:5" s="14" customFormat="1" ht="15.75" customHeight="1" x14ac:dyDescent="0.2">
      <c r="A20" s="18" t="s">
        <v>33</v>
      </c>
      <c r="B20" s="11">
        <v>43228</v>
      </c>
      <c r="C20" s="73">
        <v>23401.54</v>
      </c>
      <c r="D20" s="70"/>
      <c r="E20" s="74">
        <f>+C20+D20</f>
        <v>23401.54</v>
      </c>
    </row>
    <row r="21" spans="1:5" s="14" customFormat="1" ht="15.75" customHeight="1" x14ac:dyDescent="0.2">
      <c r="A21" s="18" t="s">
        <v>34</v>
      </c>
      <c r="B21" s="11">
        <v>43242</v>
      </c>
      <c r="C21" s="73">
        <v>53457.73</v>
      </c>
      <c r="D21" s="70"/>
      <c r="E21" s="74">
        <f t="shared" ref="E21:E68" si="0">+C21+D21</f>
        <v>53457.73</v>
      </c>
    </row>
    <row r="22" spans="1:5" s="14" customFormat="1" ht="15.75" customHeight="1" x14ac:dyDescent="0.2">
      <c r="A22" s="18" t="s">
        <v>35</v>
      </c>
      <c r="B22" s="11">
        <v>43166</v>
      </c>
      <c r="C22" s="73">
        <v>31996.61</v>
      </c>
      <c r="D22" s="70"/>
      <c r="E22" s="74">
        <f t="shared" si="0"/>
        <v>31996.61</v>
      </c>
    </row>
    <row r="23" spans="1:5" s="14" customFormat="1" ht="15.75" customHeight="1" x14ac:dyDescent="0.2">
      <c r="A23" s="18" t="s">
        <v>36</v>
      </c>
      <c r="B23" s="11">
        <v>43203</v>
      </c>
      <c r="C23" s="73">
        <v>13758.65</v>
      </c>
      <c r="D23" s="70"/>
      <c r="E23" s="74">
        <f t="shared" si="0"/>
        <v>13758.65</v>
      </c>
    </row>
    <row r="24" spans="1:5" s="14" customFormat="1" ht="15.75" customHeight="1" x14ac:dyDescent="0.2">
      <c r="A24" s="18" t="s">
        <v>37</v>
      </c>
      <c r="B24" s="11">
        <v>43193</v>
      </c>
      <c r="C24" s="73">
        <v>52012.86</v>
      </c>
      <c r="D24" s="70"/>
      <c r="E24" s="74">
        <f t="shared" si="0"/>
        <v>52012.86</v>
      </c>
    </row>
    <row r="25" spans="1:5" s="14" customFormat="1" ht="15.75" customHeight="1" x14ac:dyDescent="0.2">
      <c r="A25" s="18" t="s">
        <v>38</v>
      </c>
      <c r="B25" s="11">
        <v>43153</v>
      </c>
      <c r="C25" s="73">
        <v>43214.97</v>
      </c>
      <c r="D25" s="70"/>
      <c r="E25" s="74">
        <f t="shared" si="0"/>
        <v>43214.97</v>
      </c>
    </row>
    <row r="26" spans="1:5" s="14" customFormat="1" ht="15.75" customHeight="1" x14ac:dyDescent="0.2">
      <c r="A26" s="18" t="s">
        <v>39</v>
      </c>
      <c r="B26" s="11">
        <v>43193</v>
      </c>
      <c r="C26" s="73">
        <v>45126.65</v>
      </c>
      <c r="D26" s="70"/>
      <c r="E26" s="74">
        <f t="shared" si="0"/>
        <v>45126.65</v>
      </c>
    </row>
    <row r="27" spans="1:5" s="14" customFormat="1" ht="15.75" customHeight="1" x14ac:dyDescent="0.2">
      <c r="A27" s="18" t="s">
        <v>40</v>
      </c>
      <c r="B27" s="11">
        <v>43167</v>
      </c>
      <c r="C27" s="73">
        <v>32698.65</v>
      </c>
      <c r="D27" s="70"/>
      <c r="E27" s="74">
        <f t="shared" si="0"/>
        <v>32698.65</v>
      </c>
    </row>
    <row r="28" spans="1:5" s="14" customFormat="1" ht="15.75" customHeight="1" x14ac:dyDescent="0.2">
      <c r="A28" s="18" t="s">
        <v>41</v>
      </c>
      <c r="B28" s="11">
        <v>43181</v>
      </c>
      <c r="C28" s="73">
        <v>15594.25</v>
      </c>
      <c r="D28" s="70"/>
      <c r="E28" s="74">
        <f t="shared" si="0"/>
        <v>15594.25</v>
      </c>
    </row>
    <row r="29" spans="1:5" s="14" customFormat="1" ht="15.75" customHeight="1" x14ac:dyDescent="0.2">
      <c r="A29" s="18" t="s">
        <v>42</v>
      </c>
      <c r="B29" s="11">
        <v>43186</v>
      </c>
      <c r="C29" s="73">
        <v>34995.32</v>
      </c>
      <c r="D29" s="70"/>
      <c r="E29" s="74">
        <f t="shared" si="0"/>
        <v>34995.32</v>
      </c>
    </row>
    <row r="30" spans="1:5" s="14" customFormat="1" ht="15.75" customHeight="1" x14ac:dyDescent="0.2">
      <c r="A30" s="18" t="s">
        <v>43</v>
      </c>
      <c r="B30" s="11">
        <v>43185</v>
      </c>
      <c r="C30" s="73">
        <v>11359.84</v>
      </c>
      <c r="D30" s="70"/>
      <c r="E30" s="74">
        <f t="shared" si="0"/>
        <v>11359.84</v>
      </c>
    </row>
    <row r="31" spans="1:5" s="14" customFormat="1" ht="15.75" customHeight="1" x14ac:dyDescent="0.2">
      <c r="A31" s="18" t="s">
        <v>44</v>
      </c>
      <c r="B31" s="11">
        <v>43187</v>
      </c>
      <c r="C31" s="73">
        <v>24363.34</v>
      </c>
      <c r="D31" s="70"/>
      <c r="E31" s="74">
        <f t="shared" si="0"/>
        <v>24363.34</v>
      </c>
    </row>
    <row r="32" spans="1:5" s="14" customFormat="1" ht="15.75" customHeight="1" x14ac:dyDescent="0.2">
      <c r="A32" s="18" t="s">
        <v>45</v>
      </c>
      <c r="B32" s="11">
        <v>43195</v>
      </c>
      <c r="C32" s="73">
        <v>30871.13</v>
      </c>
      <c r="D32" s="70"/>
      <c r="E32" s="74">
        <f t="shared" si="0"/>
        <v>30871.13</v>
      </c>
    </row>
    <row r="33" spans="1:5" s="14" customFormat="1" ht="15.75" customHeight="1" x14ac:dyDescent="0.2">
      <c r="A33" s="18" t="s">
        <v>46</v>
      </c>
      <c r="B33" s="11">
        <v>42823</v>
      </c>
      <c r="C33" s="73">
        <v>38061.919999999998</v>
      </c>
      <c r="D33" s="70"/>
      <c r="E33" s="74">
        <f t="shared" si="0"/>
        <v>38061.919999999998</v>
      </c>
    </row>
    <row r="34" spans="1:5" s="14" customFormat="1" ht="15.75" customHeight="1" x14ac:dyDescent="0.2">
      <c r="A34" s="18" t="s">
        <v>47</v>
      </c>
      <c r="B34" s="11">
        <v>43180</v>
      </c>
      <c r="C34" s="73">
        <v>81936.47</v>
      </c>
      <c r="D34" s="70"/>
      <c r="E34" s="74">
        <f t="shared" si="0"/>
        <v>81936.47</v>
      </c>
    </row>
    <row r="35" spans="1:5" s="14" customFormat="1" ht="15.75" customHeight="1" x14ac:dyDescent="0.2">
      <c r="A35" s="18" t="s">
        <v>48</v>
      </c>
      <c r="B35" s="11">
        <v>43181</v>
      </c>
      <c r="C35" s="73">
        <v>14856.45</v>
      </c>
      <c r="D35" s="70">
        <v>10110.049999999999</v>
      </c>
      <c r="E35" s="74">
        <f t="shared" si="0"/>
        <v>24966.5</v>
      </c>
    </row>
    <row r="36" spans="1:5" s="14" customFormat="1" ht="15.75" customHeight="1" x14ac:dyDescent="0.2">
      <c r="A36" s="18" t="s">
        <v>49</v>
      </c>
      <c r="B36" s="11">
        <v>43223</v>
      </c>
      <c r="C36" s="73">
        <v>52661.65</v>
      </c>
      <c r="D36" s="70"/>
      <c r="E36" s="74">
        <f t="shared" si="0"/>
        <v>52661.65</v>
      </c>
    </row>
    <row r="37" spans="1:5" s="14" customFormat="1" ht="15.75" customHeight="1" x14ac:dyDescent="0.2">
      <c r="A37" s="18" t="s">
        <v>50</v>
      </c>
      <c r="B37" s="11">
        <v>43178</v>
      </c>
      <c r="C37" s="73">
        <v>14390.31</v>
      </c>
      <c r="D37" s="70"/>
      <c r="E37" s="74">
        <f t="shared" si="0"/>
        <v>14390.31</v>
      </c>
    </row>
    <row r="38" spans="1:5" s="14" customFormat="1" ht="15.75" customHeight="1" x14ac:dyDescent="0.2">
      <c r="A38" s="18" t="s">
        <v>51</v>
      </c>
      <c r="B38" s="11">
        <v>43124</v>
      </c>
      <c r="C38" s="73">
        <v>16221.6</v>
      </c>
      <c r="D38" s="70"/>
      <c r="E38" s="74">
        <f t="shared" si="0"/>
        <v>16221.6</v>
      </c>
    </row>
    <row r="39" spans="1:5" s="14" customFormat="1" ht="15.75" customHeight="1" x14ac:dyDescent="0.2">
      <c r="A39" s="18" t="s">
        <v>52</v>
      </c>
      <c r="B39" s="11">
        <v>43166</v>
      </c>
      <c r="C39" s="73">
        <v>16450.46</v>
      </c>
      <c r="D39" s="70"/>
      <c r="E39" s="74">
        <f t="shared" si="0"/>
        <v>16450.46</v>
      </c>
    </row>
    <row r="40" spans="1:5" s="14" customFormat="1" ht="15.75" customHeight="1" x14ac:dyDescent="0.2">
      <c r="A40" s="18" t="s">
        <v>53</v>
      </c>
      <c r="B40" s="11">
        <v>43187</v>
      </c>
      <c r="C40" s="73">
        <v>15992.98</v>
      </c>
      <c r="D40" s="70"/>
      <c r="E40" s="74">
        <f t="shared" si="0"/>
        <v>15992.98</v>
      </c>
    </row>
    <row r="41" spans="1:5" s="14" customFormat="1" ht="15.75" customHeight="1" x14ac:dyDescent="0.2">
      <c r="A41" s="18" t="s">
        <v>54</v>
      </c>
      <c r="B41" s="11">
        <v>43173</v>
      </c>
      <c r="C41" s="73">
        <v>16604.86</v>
      </c>
      <c r="D41" s="70"/>
      <c r="E41" s="74">
        <f t="shared" si="0"/>
        <v>16604.86</v>
      </c>
    </row>
    <row r="42" spans="1:5" s="14" customFormat="1" ht="15.75" customHeight="1" x14ac:dyDescent="0.2">
      <c r="A42" s="18" t="s">
        <v>55</v>
      </c>
      <c r="B42" s="11">
        <v>43213</v>
      </c>
      <c r="C42" s="73">
        <v>11626.37</v>
      </c>
      <c r="D42" s="70"/>
      <c r="E42" s="74">
        <f t="shared" si="0"/>
        <v>11626.37</v>
      </c>
    </row>
    <row r="43" spans="1:5" s="14" customFormat="1" ht="15.75" customHeight="1" x14ac:dyDescent="0.2">
      <c r="A43" s="18" t="s">
        <v>56</v>
      </c>
      <c r="B43" s="11">
        <v>42825</v>
      </c>
      <c r="C43" s="73">
        <v>7092.72</v>
      </c>
      <c r="D43" s="70"/>
      <c r="E43" s="74">
        <f t="shared" si="0"/>
        <v>7092.72</v>
      </c>
    </row>
    <row r="44" spans="1:5" s="14" customFormat="1" ht="15.75" customHeight="1" x14ac:dyDescent="0.2">
      <c r="A44" s="18" t="s">
        <v>57</v>
      </c>
      <c r="B44" s="11">
        <v>43174</v>
      </c>
      <c r="C44" s="73">
        <v>9919.85</v>
      </c>
      <c r="D44" s="70"/>
      <c r="E44" s="74">
        <f t="shared" si="0"/>
        <v>9919.85</v>
      </c>
    </row>
    <row r="45" spans="1:5" s="14" customFormat="1" ht="15.75" customHeight="1" x14ac:dyDescent="0.2">
      <c r="A45" s="18" t="s">
        <v>58</v>
      </c>
      <c r="B45" s="11">
        <v>43145</v>
      </c>
      <c r="C45" s="73">
        <v>8821.7800000000007</v>
      </c>
      <c r="D45" s="70"/>
      <c r="E45" s="74">
        <f t="shared" si="0"/>
        <v>8821.7800000000007</v>
      </c>
    </row>
    <row r="46" spans="1:5" s="14" customFormat="1" ht="15.75" customHeight="1" x14ac:dyDescent="0.2">
      <c r="A46" s="18" t="s">
        <v>59</v>
      </c>
      <c r="B46" s="11">
        <v>43181</v>
      </c>
      <c r="C46" s="73">
        <v>5365.28</v>
      </c>
      <c r="D46" s="70"/>
      <c r="E46" s="74">
        <f t="shared" si="0"/>
        <v>5365.28</v>
      </c>
    </row>
    <row r="47" spans="1:5" s="14" customFormat="1" ht="15.75" customHeight="1" x14ac:dyDescent="0.2">
      <c r="A47" s="18" t="s">
        <v>60</v>
      </c>
      <c r="B47" s="11">
        <v>43224</v>
      </c>
      <c r="C47" s="73">
        <v>20960.689999999999</v>
      </c>
      <c r="D47" s="70"/>
      <c r="E47" s="74">
        <f t="shared" si="0"/>
        <v>20960.689999999999</v>
      </c>
    </row>
    <row r="48" spans="1:5" s="14" customFormat="1" ht="15.75" customHeight="1" x14ac:dyDescent="0.2">
      <c r="A48" s="18" t="s">
        <v>61</v>
      </c>
      <c r="B48" s="11">
        <v>43112</v>
      </c>
      <c r="C48" s="73">
        <v>2716.58</v>
      </c>
      <c r="D48" s="70"/>
      <c r="E48" s="74">
        <f t="shared" si="0"/>
        <v>2716.58</v>
      </c>
    </row>
    <row r="49" spans="1:5" s="14" customFormat="1" ht="15.75" customHeight="1" x14ac:dyDescent="0.2">
      <c r="A49" s="18" t="s">
        <v>62</v>
      </c>
      <c r="B49" s="11">
        <v>43180</v>
      </c>
      <c r="C49" s="73">
        <v>11943.87</v>
      </c>
      <c r="D49" s="70"/>
      <c r="E49" s="74">
        <f t="shared" si="0"/>
        <v>11943.87</v>
      </c>
    </row>
    <row r="50" spans="1:5" s="14" customFormat="1" ht="15.75" customHeight="1" x14ac:dyDescent="0.2">
      <c r="A50" s="18" t="s">
        <v>76</v>
      </c>
      <c r="B50" s="11">
        <v>43186</v>
      </c>
      <c r="C50" s="73">
        <v>3547.12</v>
      </c>
      <c r="D50" s="70"/>
      <c r="E50" s="74">
        <f t="shared" si="0"/>
        <v>3547.12</v>
      </c>
    </row>
    <row r="51" spans="1:5" s="14" customFormat="1" ht="15.75" customHeight="1" x14ac:dyDescent="0.2">
      <c r="A51" s="18" t="s">
        <v>63</v>
      </c>
      <c r="B51" s="11">
        <v>43165</v>
      </c>
      <c r="C51" s="73">
        <v>20771.919999999998</v>
      </c>
      <c r="D51" s="70"/>
      <c r="E51" s="74">
        <f t="shared" si="0"/>
        <v>20771.919999999998</v>
      </c>
    </row>
    <row r="52" spans="1:5" s="14" customFormat="1" ht="15.75" customHeight="1" x14ac:dyDescent="0.2">
      <c r="A52" s="18" t="s">
        <v>64</v>
      </c>
      <c r="B52" s="11">
        <v>42823</v>
      </c>
      <c r="C52" s="73">
        <v>5060.3100000000004</v>
      </c>
      <c r="D52" s="70"/>
      <c r="E52" s="74">
        <f t="shared" si="0"/>
        <v>5060.3100000000004</v>
      </c>
    </row>
    <row r="53" spans="1:5" s="14" customFormat="1" ht="15.75" customHeight="1" x14ac:dyDescent="0.2">
      <c r="A53" s="18" t="s">
        <v>65</v>
      </c>
      <c r="B53" s="11">
        <v>43187</v>
      </c>
      <c r="C53" s="73">
        <v>19369.419999999998</v>
      </c>
      <c r="D53" s="70"/>
      <c r="E53" s="74">
        <f t="shared" si="0"/>
        <v>19369.419999999998</v>
      </c>
    </row>
    <row r="54" spans="1:5" s="14" customFormat="1" ht="15.75" customHeight="1" x14ac:dyDescent="0.2">
      <c r="A54" s="18" t="s">
        <v>78</v>
      </c>
      <c r="B54" s="11">
        <v>43208</v>
      </c>
      <c r="C54" s="73">
        <v>17844.080000000002</v>
      </c>
      <c r="D54" s="70"/>
      <c r="E54" s="74">
        <f t="shared" si="0"/>
        <v>17844.080000000002</v>
      </c>
    </row>
    <row r="55" spans="1:5" s="14" customFormat="1" ht="15.75" customHeight="1" x14ac:dyDescent="0.2">
      <c r="A55" s="18" t="s">
        <v>80</v>
      </c>
      <c r="B55" s="11">
        <v>43187</v>
      </c>
      <c r="C55" s="73">
        <v>7480.45</v>
      </c>
      <c r="D55" s="70"/>
      <c r="E55" s="74">
        <f t="shared" si="0"/>
        <v>7480.45</v>
      </c>
    </row>
    <row r="56" spans="1:5" s="14" customFormat="1" ht="15.75" customHeight="1" x14ac:dyDescent="0.2">
      <c r="A56" s="18" t="s">
        <v>92</v>
      </c>
      <c r="B56" s="11">
        <v>43124</v>
      </c>
      <c r="C56" s="73">
        <v>4084.59</v>
      </c>
      <c r="D56" s="70"/>
      <c r="E56" s="74">
        <f t="shared" si="0"/>
        <v>4084.59</v>
      </c>
    </row>
    <row r="57" spans="1:5" s="14" customFormat="1" ht="15.75" customHeight="1" x14ac:dyDescent="0.2">
      <c r="A57" s="18" t="s">
        <v>66</v>
      </c>
      <c r="B57" s="11">
        <v>43144</v>
      </c>
      <c r="C57" s="73">
        <v>10850.57</v>
      </c>
      <c r="D57" s="70"/>
      <c r="E57" s="74">
        <f t="shared" si="0"/>
        <v>10850.57</v>
      </c>
    </row>
    <row r="58" spans="1:5" s="14" customFormat="1" ht="15.75" customHeight="1" x14ac:dyDescent="0.2">
      <c r="A58" s="18" t="s">
        <v>67</v>
      </c>
      <c r="B58" s="11">
        <v>43193</v>
      </c>
      <c r="C58" s="73">
        <v>8536.26</v>
      </c>
      <c r="D58" s="70"/>
      <c r="E58" s="74">
        <f t="shared" si="0"/>
        <v>8536.26</v>
      </c>
    </row>
    <row r="59" spans="1:5" s="15" customFormat="1" ht="15.75" customHeight="1" x14ac:dyDescent="0.2">
      <c r="A59" s="18" t="s">
        <v>79</v>
      </c>
      <c r="B59" s="11">
        <v>43180</v>
      </c>
      <c r="C59" s="73">
        <v>15874.19</v>
      </c>
      <c r="D59" s="70"/>
      <c r="E59" s="74">
        <f t="shared" si="0"/>
        <v>15874.19</v>
      </c>
    </row>
    <row r="60" spans="1:5" s="14" customFormat="1" ht="15.75" customHeight="1" x14ac:dyDescent="0.2">
      <c r="A60" s="18" t="s">
        <v>68</v>
      </c>
      <c r="B60" s="11">
        <v>43193</v>
      </c>
      <c r="C60" s="73">
        <v>38722.29</v>
      </c>
      <c r="D60" s="70"/>
      <c r="E60" s="74">
        <f t="shared" si="0"/>
        <v>38722.29</v>
      </c>
    </row>
    <row r="61" spans="1:5" s="14" customFormat="1" ht="15.75" customHeight="1" x14ac:dyDescent="0.2">
      <c r="A61" s="18" t="s">
        <v>69</v>
      </c>
      <c r="B61" s="11">
        <v>43181</v>
      </c>
      <c r="C61" s="73">
        <v>8824</v>
      </c>
      <c r="D61" s="70"/>
      <c r="E61" s="74">
        <f t="shared" si="0"/>
        <v>8824</v>
      </c>
    </row>
    <row r="62" spans="1:5" s="14" customFormat="1" ht="15.75" customHeight="1" x14ac:dyDescent="0.2">
      <c r="A62" s="18" t="s">
        <v>70</v>
      </c>
      <c r="B62" s="11">
        <v>43185</v>
      </c>
      <c r="C62" s="73">
        <v>20895.14</v>
      </c>
      <c r="D62" s="70"/>
      <c r="E62" s="74">
        <f t="shared" si="0"/>
        <v>20895.14</v>
      </c>
    </row>
    <row r="63" spans="1:5" s="14" customFormat="1" ht="15.75" customHeight="1" x14ac:dyDescent="0.2">
      <c r="A63" s="18" t="s">
        <v>77</v>
      </c>
      <c r="B63" s="11">
        <v>43193</v>
      </c>
      <c r="C63" s="73">
        <v>12911.34</v>
      </c>
      <c r="D63" s="70"/>
      <c r="E63" s="74">
        <f t="shared" si="0"/>
        <v>12911.34</v>
      </c>
    </row>
    <row r="64" spans="1:5" s="14" customFormat="1" ht="15.75" customHeight="1" x14ac:dyDescent="0.2">
      <c r="A64" s="18" t="s">
        <v>71</v>
      </c>
      <c r="B64" s="11">
        <v>43187</v>
      </c>
      <c r="C64" s="73">
        <v>9884.18</v>
      </c>
      <c r="D64" s="70"/>
      <c r="E64" s="74">
        <f t="shared" si="0"/>
        <v>9884.18</v>
      </c>
    </row>
    <row r="65" spans="1:25" s="14" customFormat="1" ht="15.75" customHeight="1" x14ac:dyDescent="0.2">
      <c r="A65" s="18" t="s">
        <v>72</v>
      </c>
      <c r="B65" s="11">
        <v>43210</v>
      </c>
      <c r="C65" s="73">
        <v>930.95</v>
      </c>
      <c r="D65" s="70">
        <v>15000</v>
      </c>
      <c r="E65" s="74">
        <f t="shared" si="0"/>
        <v>15930.95</v>
      </c>
    </row>
    <row r="66" spans="1:25" s="14" customFormat="1" ht="15.75" customHeight="1" x14ac:dyDescent="0.2">
      <c r="A66" s="18" t="s">
        <v>73</v>
      </c>
      <c r="B66" s="11">
        <v>43180</v>
      </c>
      <c r="C66" s="73">
        <v>20942.57</v>
      </c>
      <c r="D66" s="70"/>
      <c r="E66" s="74">
        <f t="shared" si="0"/>
        <v>20942.57</v>
      </c>
    </row>
    <row r="67" spans="1:25" s="14" customFormat="1" ht="15.75" customHeight="1" x14ac:dyDescent="0.2">
      <c r="A67" s="18" t="s">
        <v>74</v>
      </c>
      <c r="B67" s="11">
        <v>43180</v>
      </c>
      <c r="C67" s="73">
        <v>10873.22</v>
      </c>
      <c r="D67" s="70"/>
      <c r="E67" s="74">
        <f t="shared" si="0"/>
        <v>10873.22</v>
      </c>
    </row>
    <row r="68" spans="1:25" s="14" customFormat="1" ht="15.75" customHeight="1" x14ac:dyDescent="0.2">
      <c r="A68" s="18" t="s">
        <v>75</v>
      </c>
      <c r="B68" s="11">
        <v>43188</v>
      </c>
      <c r="C68" s="73">
        <v>20134.650000000001</v>
      </c>
      <c r="D68" s="71"/>
      <c r="E68" s="74">
        <f t="shared" si="0"/>
        <v>20134.650000000001</v>
      </c>
      <c r="F68" s="61"/>
    </row>
    <row r="69" spans="1:25" s="17" customFormat="1" ht="15.75" customHeight="1" x14ac:dyDescent="0.2">
      <c r="A69" s="16" t="s">
        <v>0</v>
      </c>
      <c r="B69" s="22">
        <f>COUNT(B20:B68)</f>
        <v>49</v>
      </c>
      <c r="C69" s="88">
        <f>SUM(C20:C68)</f>
        <v>1016012.6299999998</v>
      </c>
      <c r="D69" s="72">
        <f t="shared" ref="D69" si="1">SUM(D20:D68)</f>
        <v>25110.05</v>
      </c>
      <c r="E69" s="84">
        <f>SUM(E20:E68)</f>
        <v>1041122.6799999998</v>
      </c>
      <c r="F69" s="61"/>
    </row>
    <row r="70" spans="1:25" s="20" customFormat="1" ht="25.5" customHeight="1" thickBot="1" x14ac:dyDescent="0.25">
      <c r="A70" s="19" t="s">
        <v>2</v>
      </c>
      <c r="B70" s="41">
        <f t="shared" ref="B70" si="2">B18+B69</f>
        <v>51</v>
      </c>
      <c r="C70" s="89">
        <f>+C69+C18</f>
        <v>2785444.7399999998</v>
      </c>
      <c r="D70" s="75">
        <f>+D69+D18</f>
        <v>25110.05</v>
      </c>
      <c r="E70" s="86">
        <f>+E69+E18</f>
        <v>2810554.79</v>
      </c>
      <c r="F70" s="81"/>
    </row>
    <row r="71" spans="1:25" s="44" customFormat="1" ht="25.5" customHeight="1" thickBot="1" x14ac:dyDescent="0.25">
      <c r="A71" s="42" t="s">
        <v>28</v>
      </c>
      <c r="B71" s="45">
        <f>B70/(2+COUNTA(A20:A68))</f>
        <v>1</v>
      </c>
      <c r="C71" s="43"/>
      <c r="D71" s="43"/>
      <c r="E71" s="43"/>
      <c r="F71" s="76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3" spans="1:25" ht="26.25" x14ac:dyDescent="0.25">
      <c r="B73" s="52" t="s">
        <v>81</v>
      </c>
      <c r="C73" s="53" t="s">
        <v>82</v>
      </c>
      <c r="D73" s="53" t="s">
        <v>83</v>
      </c>
    </row>
    <row r="74" spans="1:25" x14ac:dyDescent="0.25">
      <c r="A74" s="54" t="s">
        <v>84</v>
      </c>
      <c r="B74" s="55">
        <f>COUNTIF(B20:B68, "&lt;=2018-04-03")</f>
        <v>40</v>
      </c>
      <c r="C74" s="56">
        <f>B74/COUNTA($A$20:$A$68)</f>
        <v>0.81632653061224492</v>
      </c>
      <c r="D74" s="56">
        <f>C74</f>
        <v>0.81632653061224492</v>
      </c>
    </row>
    <row r="75" spans="1:25" x14ac:dyDescent="0.25">
      <c r="A75" s="54" t="s">
        <v>101</v>
      </c>
      <c r="B75" s="55">
        <f>COUNTIFS(B$20:B$68, "&gt;=2018-04-04", B$20:B$68, "&lt;=2018-4-30")</f>
        <v>5</v>
      </c>
      <c r="C75" s="56">
        <f t="shared" ref="C75:C79" si="3">B75/COUNTA($A$20:$A$68)</f>
        <v>0.10204081632653061</v>
      </c>
      <c r="D75" s="56">
        <f>C74+C75</f>
        <v>0.91836734693877553</v>
      </c>
    </row>
    <row r="76" spans="1:25" x14ac:dyDescent="0.25">
      <c r="A76" s="54" t="s">
        <v>85</v>
      </c>
      <c r="B76" s="55">
        <f>COUNTIFS(B$20:B$68, "&gt;=2018-05-01", B$20:B$68, "&lt;=2018-5-31")</f>
        <v>4</v>
      </c>
      <c r="C76" s="56">
        <f t="shared" si="3"/>
        <v>8.1632653061224483E-2</v>
      </c>
      <c r="D76" s="56">
        <f>C76+D75</f>
        <v>1</v>
      </c>
    </row>
    <row r="77" spans="1:25" x14ac:dyDescent="0.25">
      <c r="A77" s="54" t="s">
        <v>86</v>
      </c>
      <c r="B77" s="55">
        <f>COUNTIFS(B$20:B$68, "&gt;=2018-06-01", B$20:B$68, "&lt;=2018-6-30")</f>
        <v>0</v>
      </c>
      <c r="C77" s="56">
        <f t="shared" si="3"/>
        <v>0</v>
      </c>
      <c r="D77" s="56">
        <f t="shared" ref="D77:D79" si="4">C77+D76</f>
        <v>1</v>
      </c>
    </row>
    <row r="78" spans="1:25" x14ac:dyDescent="0.25">
      <c r="A78" s="54" t="s">
        <v>87</v>
      </c>
      <c r="B78" s="55">
        <f>COUNTIFS(B$20:B$68, "&gt;=2018-07-01")</f>
        <v>0</v>
      </c>
      <c r="C78" s="56">
        <f t="shared" si="3"/>
        <v>0</v>
      </c>
      <c r="D78" s="56">
        <f t="shared" si="4"/>
        <v>1</v>
      </c>
    </row>
    <row r="79" spans="1:25" x14ac:dyDescent="0.25">
      <c r="A79" s="54" t="s">
        <v>88</v>
      </c>
      <c r="B79" s="55">
        <f>COUNTA(A20:A68)-SUM(B74:B78)</f>
        <v>0</v>
      </c>
      <c r="C79" s="57">
        <f t="shared" si="3"/>
        <v>0</v>
      </c>
      <c r="D79" s="56">
        <f t="shared" si="4"/>
        <v>1</v>
      </c>
    </row>
    <row r="80" spans="1:25" ht="16.5" thickBot="1" x14ac:dyDescent="0.3">
      <c r="B80" s="90">
        <f>SUM(B74:B79)</f>
        <v>49</v>
      </c>
      <c r="C80" s="91">
        <f>SUM(C74:C79)</f>
        <v>1</v>
      </c>
    </row>
  </sheetData>
  <sortState ref="A124:Z125">
    <sortCondition ref="A124"/>
  </sortState>
  <phoneticPr fontId="3" type="noConversion"/>
  <conditionalFormatting sqref="B20:B58 B61:B68">
    <cfRule type="cellIs" dxfId="80" priority="12" stopIfTrue="1" operator="equal">
      <formula>$B$2</formula>
    </cfRule>
    <cfRule type="cellIs" dxfId="79" priority="13" stopIfTrue="1" operator="lessThanOrEqual">
      <formula>$B$7</formula>
    </cfRule>
    <cfRule type="cellIs" dxfId="78" priority="14" operator="greaterThan">
      <formula>$B$7</formula>
    </cfRule>
  </conditionalFormatting>
  <conditionalFormatting sqref="B16">
    <cfRule type="cellIs" dxfId="77" priority="29" operator="greaterThan">
      <formula>$B$5</formula>
    </cfRule>
  </conditionalFormatting>
  <conditionalFormatting sqref="B16">
    <cfRule type="cellIs" dxfId="76" priority="25" stopIfTrue="1" operator="equal">
      <formula>$B$2</formula>
    </cfRule>
    <cfRule type="cellIs" dxfId="75" priority="26" stopIfTrue="1" operator="lessThanOrEqual">
      <formula>$B$5</formula>
    </cfRule>
  </conditionalFormatting>
  <conditionalFormatting sqref="B17">
    <cfRule type="cellIs" dxfId="74" priority="7" stopIfTrue="1" operator="equal">
      <formula>$B$2</formula>
    </cfRule>
    <cfRule type="cellIs" dxfId="73" priority="8" stopIfTrue="1" operator="lessThanOrEqual">
      <formula>$B$6</formula>
    </cfRule>
  </conditionalFormatting>
  <conditionalFormatting sqref="B17">
    <cfRule type="cellIs" dxfId="72" priority="9" operator="greaterThan">
      <formula>$B$6</formula>
    </cfRule>
  </conditionalFormatting>
  <pageMargins left="0.7" right="0.7" top="0.5" bottom="0.5" header="0.3" footer="0.3"/>
  <pageSetup scale="50" orientation="portrait" r:id="rId1"/>
  <headerFooter alignWithMargins="0">
    <oddHeader>&amp;L&amp;F&amp;C&amp;A&amp;R&amp;D &amp;T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stopIfTrue="1" operator="equal" id="{99727520-1AA1-46C7-AF7D-B0124734CB85}">
            <xm:f>'NDP-NPD'!$B$2</xm:f>
            <x14:dxf>
              <font>
                <condense val="0"/>
                <extend val="0"/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5" stopIfTrue="1" operator="lessThanOrEqual" id="{6029A48F-A297-4008-AA3A-C1C8F2D4875D}">
            <xm:f>'NDP-NPD'!$B$7</xm:f>
            <x14:dxf>
              <font>
                <condense val="0"/>
                <extend val="0"/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6" operator="greaterThan" id="{4510548E-CC43-4659-A8B6-5D53B010FB91}">
            <xm:f>'NDP-NPD'!$B$7</xm:f>
            <x14:dxf>
              <font>
                <condense val="0"/>
                <extend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B59:B60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0"/>
  <sheetViews>
    <sheetView zoomScaleNormal="100" zoomScaleSheetLayoutView="25" workbookViewId="0">
      <pane xSplit="1" ySplit="9" topLeftCell="B10" activePane="bottomRight" state="frozen"/>
      <selection pane="topRight" activeCell="B1" sqref="B1"/>
      <selection pane="bottomLeft" activeCell="A7" sqref="A7"/>
      <selection pane="bottomRight" activeCell="E1" sqref="E1"/>
    </sheetView>
  </sheetViews>
  <sheetFormatPr defaultColWidth="15.85546875" defaultRowHeight="15.75" x14ac:dyDescent="0.25"/>
  <cols>
    <col min="1" max="1" width="54.85546875" style="1" customWidth="1"/>
    <col min="2" max="2" width="13" style="1" customWidth="1"/>
    <col min="3" max="3" width="22.42578125" style="3" customWidth="1"/>
    <col min="4" max="4" width="18.5703125" style="3" customWidth="1"/>
    <col min="5" max="5" width="16.42578125" style="3" customWidth="1"/>
    <col min="6" max="6" width="13.28515625" style="3" customWidth="1"/>
    <col min="7" max="7" width="13.85546875" style="3" bestFit="1" customWidth="1"/>
    <col min="8" max="8" width="16.28515625" style="3" customWidth="1"/>
    <col min="9" max="9" width="14.7109375" style="3" customWidth="1"/>
    <col min="10" max="10" width="11.85546875" style="3" customWidth="1"/>
    <col min="11" max="11" width="13.7109375" style="3" customWidth="1"/>
    <col min="12" max="12" width="15" style="6" bestFit="1" customWidth="1"/>
    <col min="13" max="13" width="12.85546875" style="3" bestFit="1" customWidth="1"/>
    <col min="14" max="14" width="14.7109375" style="3" bestFit="1" customWidth="1"/>
    <col min="15" max="15" width="15" style="6" bestFit="1" customWidth="1"/>
    <col min="16" max="16" width="14.7109375" style="6" bestFit="1" customWidth="1"/>
    <col min="17" max="17" width="14.7109375" style="3" bestFit="1" customWidth="1"/>
    <col min="18" max="18" width="15.42578125" style="3" bestFit="1" customWidth="1"/>
    <col min="19" max="19" width="14.7109375" style="3" bestFit="1" customWidth="1"/>
    <col min="20" max="22" width="13.5703125" style="3" bestFit="1" customWidth="1"/>
    <col min="23" max="23" width="14.7109375" style="6" bestFit="1" customWidth="1"/>
    <col min="24" max="24" width="14.42578125" style="3" customWidth="1"/>
    <col min="25" max="25" width="14.5703125" style="6" bestFit="1" customWidth="1"/>
    <col min="26" max="16384" width="15.85546875" style="1"/>
  </cols>
  <sheetData>
    <row r="1" spans="1:25" ht="45" x14ac:dyDescent="0.25">
      <c r="A1" s="50" t="s">
        <v>32</v>
      </c>
      <c r="C1" s="9" t="s">
        <v>26</v>
      </c>
      <c r="E1" s="21">
        <f>'Summary-Sommaire'!B3</f>
        <v>43314</v>
      </c>
      <c r="G1" s="1"/>
      <c r="H1" s="1"/>
    </row>
    <row r="2" spans="1:25" s="25" customFormat="1" ht="15" x14ac:dyDescent="0.25">
      <c r="A2" s="24" t="s">
        <v>89</v>
      </c>
      <c r="M2" s="24"/>
    </row>
    <row r="3" spans="1:25" s="25" customFormat="1" ht="18" customHeight="1" x14ac:dyDescent="0.25">
      <c r="A3" s="25" t="s">
        <v>20</v>
      </c>
      <c r="B3" s="26"/>
    </row>
    <row r="4" spans="1:25" s="9" customFormat="1" ht="30.75" customHeight="1" x14ac:dyDescent="0.25">
      <c r="A4" s="7" t="s">
        <v>25</v>
      </c>
      <c r="B4" s="34" t="s">
        <v>24</v>
      </c>
    </row>
    <row r="5" spans="1:25" s="9" customFormat="1" ht="30" customHeight="1" x14ac:dyDescent="0.25">
      <c r="A5" s="23" t="s">
        <v>16</v>
      </c>
      <c r="B5" s="11">
        <f>LIB!B5</f>
        <v>43010</v>
      </c>
      <c r="C5" s="11" t="s">
        <v>27</v>
      </c>
    </row>
    <row r="6" spans="1:25" s="9" customFormat="1" ht="30" customHeight="1" x14ac:dyDescent="0.25">
      <c r="A6" s="23" t="s">
        <v>17</v>
      </c>
      <c r="B6" s="11">
        <f>LIB!B6</f>
        <v>43251</v>
      </c>
      <c r="C6" s="11" t="s">
        <v>27</v>
      </c>
    </row>
    <row r="7" spans="1:25" s="2" customFormat="1" ht="30" customHeight="1" x14ac:dyDescent="0.25">
      <c r="A7" s="23" t="s">
        <v>17</v>
      </c>
      <c r="B7" s="11">
        <f>LIB!B7</f>
        <v>43193</v>
      </c>
      <c r="C7" s="11" t="s">
        <v>93</v>
      </c>
      <c r="D7" s="4"/>
      <c r="E7" s="4"/>
      <c r="F7" s="4"/>
      <c r="G7" s="4"/>
      <c r="H7" s="4"/>
      <c r="I7" s="4"/>
      <c r="J7" s="4"/>
      <c r="K7" s="4"/>
      <c r="L7" s="5"/>
      <c r="M7" s="4"/>
      <c r="N7" s="4"/>
      <c r="O7" s="5"/>
      <c r="P7" s="5"/>
      <c r="Q7" s="4"/>
      <c r="R7" s="4"/>
      <c r="S7" s="4"/>
      <c r="T7" s="4"/>
      <c r="U7" s="4"/>
      <c r="V7" s="4"/>
      <c r="W7" s="5"/>
      <c r="X7" s="4"/>
      <c r="Y7" s="5"/>
    </row>
    <row r="8" spans="1:25" s="32" customFormat="1" ht="12.75" x14ac:dyDescent="0.2">
      <c r="A8" s="30" t="s">
        <v>18</v>
      </c>
      <c r="B8" s="35" t="s">
        <v>9</v>
      </c>
    </row>
    <row r="9" spans="1:25" s="36" customFormat="1" ht="24" x14ac:dyDescent="0.2">
      <c r="A9" s="30" t="s">
        <v>19</v>
      </c>
      <c r="B9" s="35" t="s">
        <v>10</v>
      </c>
    </row>
    <row r="10" spans="1:25" s="2" customFormat="1" x14ac:dyDescent="0.25">
      <c r="A10" s="23"/>
      <c r="B10" s="27" t="s">
        <v>13</v>
      </c>
      <c r="C10" s="27"/>
      <c r="D10" s="27"/>
    </row>
    <row r="11" spans="1:25" s="2" customFormat="1" x14ac:dyDescent="0.25">
      <c r="A11" s="23"/>
      <c r="B11" s="28" t="s">
        <v>14</v>
      </c>
      <c r="C11" s="28"/>
      <c r="D11" s="28"/>
    </row>
    <row r="12" spans="1:25" s="2" customFormat="1" x14ac:dyDescent="0.25">
      <c r="A12" s="23"/>
      <c r="B12" s="29" t="s">
        <v>15</v>
      </c>
      <c r="C12" s="29"/>
      <c r="D12" s="29"/>
    </row>
    <row r="13" spans="1:25" s="2" customFormat="1" ht="9.9499999999999993" customHeight="1" x14ac:dyDescent="0.25">
      <c r="A13" s="23"/>
      <c r="B13" s="60"/>
      <c r="C13" s="60"/>
      <c r="D13" s="60"/>
    </row>
    <row r="14" spans="1:25" s="2" customFormat="1" ht="26.1" customHeight="1" x14ac:dyDescent="0.25">
      <c r="A14" s="23"/>
      <c r="B14" s="60"/>
      <c r="C14" s="82" t="s">
        <v>95</v>
      </c>
      <c r="D14" s="82" t="s">
        <v>96</v>
      </c>
      <c r="E14" s="82" t="s">
        <v>94</v>
      </c>
    </row>
    <row r="15" spans="1:25" s="8" customFormat="1" ht="26.1" customHeight="1" x14ac:dyDescent="0.2">
      <c r="A15" s="33" t="s">
        <v>99</v>
      </c>
      <c r="B15" s="7"/>
      <c r="C15" s="83" t="s">
        <v>97</v>
      </c>
      <c r="D15" s="83" t="s">
        <v>98</v>
      </c>
      <c r="E15" s="82" t="s">
        <v>94</v>
      </c>
    </row>
    <row r="16" spans="1:25" s="14" customFormat="1" ht="15.75" customHeight="1" x14ac:dyDescent="0.2">
      <c r="A16" s="64" t="s">
        <v>4</v>
      </c>
      <c r="B16" s="65">
        <v>43010</v>
      </c>
      <c r="C16" s="87">
        <v>20268.810000000001</v>
      </c>
      <c r="D16" s="70"/>
      <c r="E16" s="74">
        <f>SUM(C16:D16)</f>
        <v>20268.810000000001</v>
      </c>
    </row>
    <row r="17" spans="1:5" s="14" customFormat="1" ht="15" customHeight="1" x14ac:dyDescent="0.2">
      <c r="A17" s="66" t="s">
        <v>11</v>
      </c>
      <c r="B17" s="67">
        <v>43297</v>
      </c>
      <c r="C17" s="87">
        <v>13545.78</v>
      </c>
      <c r="D17" s="70"/>
      <c r="E17" s="85">
        <f>SUM(C17:D17)</f>
        <v>13545.78</v>
      </c>
    </row>
    <row r="18" spans="1:5" s="14" customFormat="1" ht="15.75" customHeight="1" x14ac:dyDescent="0.2">
      <c r="A18" s="16" t="s">
        <v>0</v>
      </c>
      <c r="B18" s="68">
        <f>COUNT(B16:B17)</f>
        <v>2</v>
      </c>
      <c r="C18" s="88">
        <f>IF($B$17=0,C16,C17)</f>
        <v>13545.78</v>
      </c>
      <c r="D18" s="72">
        <f>IF($B$17=0,D16,D17)</f>
        <v>0</v>
      </c>
      <c r="E18" s="85">
        <f>+C18+D18</f>
        <v>13545.78</v>
      </c>
    </row>
    <row r="19" spans="1:5" s="8" customFormat="1" ht="26.25" customHeight="1" x14ac:dyDescent="0.2">
      <c r="A19" s="10" t="s">
        <v>6</v>
      </c>
      <c r="B19" s="10"/>
    </row>
    <row r="20" spans="1:5" s="14" customFormat="1" ht="15.75" customHeight="1" x14ac:dyDescent="0.2">
      <c r="A20" s="18" t="s">
        <v>33</v>
      </c>
      <c r="B20" s="11">
        <v>43179</v>
      </c>
      <c r="C20" s="73">
        <v>2446.7800000000002</v>
      </c>
      <c r="D20" s="70"/>
      <c r="E20" s="74">
        <f>SUM(C20:D20)</f>
        <v>2446.7800000000002</v>
      </c>
    </row>
    <row r="21" spans="1:5" s="14" customFormat="1" ht="15.75" customHeight="1" x14ac:dyDescent="0.2">
      <c r="A21" s="18" t="s">
        <v>34</v>
      </c>
      <c r="B21" s="11">
        <v>43178</v>
      </c>
      <c r="C21" s="73">
        <v>9675.08</v>
      </c>
      <c r="D21" s="70"/>
      <c r="E21" s="74">
        <f t="shared" ref="E21:E68" si="0">SUM(C21:D21)</f>
        <v>9675.08</v>
      </c>
    </row>
    <row r="22" spans="1:5" s="14" customFormat="1" ht="15.75" customHeight="1" x14ac:dyDescent="0.2">
      <c r="A22" s="18" t="s">
        <v>35</v>
      </c>
      <c r="B22" s="11">
        <v>43208</v>
      </c>
      <c r="C22" s="73">
        <v>0</v>
      </c>
      <c r="D22" s="70"/>
      <c r="E22" s="74">
        <f t="shared" si="0"/>
        <v>0</v>
      </c>
    </row>
    <row r="23" spans="1:5" s="14" customFormat="1" ht="15.75" customHeight="1" x14ac:dyDescent="0.2">
      <c r="A23" s="18" t="s">
        <v>36</v>
      </c>
      <c r="B23" s="11">
        <v>43208</v>
      </c>
      <c r="C23" s="73">
        <v>976.86</v>
      </c>
      <c r="D23" s="70"/>
      <c r="E23" s="74">
        <f t="shared" si="0"/>
        <v>976.86</v>
      </c>
    </row>
    <row r="24" spans="1:5" s="14" customFormat="1" ht="15.75" customHeight="1" x14ac:dyDescent="0.2">
      <c r="A24" s="18" t="s">
        <v>37</v>
      </c>
      <c r="B24" s="11">
        <v>43172</v>
      </c>
      <c r="C24" s="73">
        <v>14361.79</v>
      </c>
      <c r="D24" s="70"/>
      <c r="E24" s="74">
        <f t="shared" si="0"/>
        <v>14361.79</v>
      </c>
    </row>
    <row r="25" spans="1:5" s="14" customFormat="1" ht="15.75" customHeight="1" x14ac:dyDescent="0.2">
      <c r="A25" s="18" t="s">
        <v>38</v>
      </c>
      <c r="B25" s="11">
        <v>43188</v>
      </c>
      <c r="C25" s="73">
        <v>16983.419999999998</v>
      </c>
      <c r="D25" s="70"/>
      <c r="E25" s="74">
        <f t="shared" si="0"/>
        <v>16983.419999999998</v>
      </c>
    </row>
    <row r="26" spans="1:5" s="14" customFormat="1" ht="15.75" customHeight="1" x14ac:dyDescent="0.2">
      <c r="A26" s="18" t="s">
        <v>39</v>
      </c>
      <c r="B26" s="11">
        <v>43208</v>
      </c>
      <c r="C26" s="73">
        <v>18288.71</v>
      </c>
      <c r="D26" s="70"/>
      <c r="E26" s="74">
        <f t="shared" si="0"/>
        <v>18288.71</v>
      </c>
    </row>
    <row r="27" spans="1:5" s="14" customFormat="1" ht="15.75" customHeight="1" x14ac:dyDescent="0.2">
      <c r="A27" s="18" t="s">
        <v>40</v>
      </c>
      <c r="B27" s="11">
        <v>43168</v>
      </c>
      <c r="C27" s="73">
        <v>6094.86</v>
      </c>
      <c r="D27" s="70"/>
      <c r="E27" s="74">
        <f t="shared" si="0"/>
        <v>6094.86</v>
      </c>
    </row>
    <row r="28" spans="1:5" s="14" customFormat="1" ht="15.75" customHeight="1" x14ac:dyDescent="0.2">
      <c r="A28" s="18" t="s">
        <v>41</v>
      </c>
      <c r="B28" s="11">
        <v>43215</v>
      </c>
      <c r="C28" s="73">
        <v>2143.91</v>
      </c>
      <c r="D28" s="70"/>
      <c r="E28" s="74">
        <f t="shared" si="0"/>
        <v>2143.91</v>
      </c>
    </row>
    <row r="29" spans="1:5" s="14" customFormat="1" ht="15.75" customHeight="1" x14ac:dyDescent="0.2">
      <c r="A29" s="18" t="s">
        <v>42</v>
      </c>
      <c r="B29" s="11">
        <v>43178</v>
      </c>
      <c r="C29" s="73">
        <v>10142.92</v>
      </c>
      <c r="D29" s="70"/>
      <c r="E29" s="74">
        <f t="shared" si="0"/>
        <v>10142.92</v>
      </c>
    </row>
    <row r="30" spans="1:5" s="14" customFormat="1" ht="15.75" customHeight="1" x14ac:dyDescent="0.2">
      <c r="A30" s="18" t="s">
        <v>43</v>
      </c>
      <c r="B30" s="11">
        <v>42827</v>
      </c>
      <c r="C30" s="73">
        <v>2886.23</v>
      </c>
      <c r="D30" s="70"/>
      <c r="E30" s="74">
        <f t="shared" si="0"/>
        <v>2886.23</v>
      </c>
    </row>
    <row r="31" spans="1:5" s="14" customFormat="1" ht="15.75" customHeight="1" x14ac:dyDescent="0.2">
      <c r="A31" s="18" t="s">
        <v>44</v>
      </c>
      <c r="B31" s="11">
        <v>43208</v>
      </c>
      <c r="C31" s="73">
        <v>7984.18</v>
      </c>
      <c r="D31" s="70"/>
      <c r="E31" s="74">
        <f t="shared" si="0"/>
        <v>7984.18</v>
      </c>
    </row>
    <row r="32" spans="1:5" s="14" customFormat="1" ht="15.75" customHeight="1" x14ac:dyDescent="0.2">
      <c r="A32" s="18" t="s">
        <v>45</v>
      </c>
      <c r="B32" s="11">
        <v>43167</v>
      </c>
      <c r="C32" s="73">
        <v>17713.72</v>
      </c>
      <c r="D32" s="70"/>
      <c r="E32" s="74">
        <f t="shared" si="0"/>
        <v>17713.72</v>
      </c>
    </row>
    <row r="33" spans="1:5" s="14" customFormat="1" ht="15.75" customHeight="1" x14ac:dyDescent="0.2">
      <c r="A33" s="18" t="s">
        <v>46</v>
      </c>
      <c r="B33" s="11">
        <v>43208</v>
      </c>
      <c r="C33" s="73">
        <v>19079.96</v>
      </c>
      <c r="D33" s="70"/>
      <c r="E33" s="74">
        <f t="shared" si="0"/>
        <v>19079.96</v>
      </c>
    </row>
    <row r="34" spans="1:5" s="14" customFormat="1" ht="15.75" customHeight="1" x14ac:dyDescent="0.2">
      <c r="A34" s="18" t="s">
        <v>47</v>
      </c>
      <c r="B34" s="11">
        <v>43200</v>
      </c>
      <c r="C34" s="73">
        <v>5615.35</v>
      </c>
      <c r="D34" s="70"/>
      <c r="E34" s="74">
        <f t="shared" si="0"/>
        <v>5615.35</v>
      </c>
    </row>
    <row r="35" spans="1:5" s="14" customFormat="1" ht="15.75" customHeight="1" x14ac:dyDescent="0.2">
      <c r="A35" s="18" t="s">
        <v>48</v>
      </c>
      <c r="B35" s="11">
        <v>43200</v>
      </c>
      <c r="C35" s="73">
        <v>11114.8</v>
      </c>
      <c r="D35" s="70"/>
      <c r="E35" s="74">
        <f t="shared" si="0"/>
        <v>11114.8</v>
      </c>
    </row>
    <row r="36" spans="1:5" s="14" customFormat="1" ht="15.75" customHeight="1" x14ac:dyDescent="0.2">
      <c r="A36" s="18" t="s">
        <v>49</v>
      </c>
      <c r="B36" s="11">
        <v>43222</v>
      </c>
      <c r="C36" s="73">
        <v>12956.97</v>
      </c>
      <c r="D36" s="70"/>
      <c r="E36" s="74">
        <f t="shared" si="0"/>
        <v>12956.97</v>
      </c>
    </row>
    <row r="37" spans="1:5" s="14" customFormat="1" ht="15.75" customHeight="1" x14ac:dyDescent="0.2">
      <c r="A37" s="18" t="s">
        <v>50</v>
      </c>
      <c r="B37" s="11">
        <v>43213</v>
      </c>
      <c r="C37" s="73">
        <v>22495.87</v>
      </c>
      <c r="D37" s="70"/>
      <c r="E37" s="74">
        <f t="shared" si="0"/>
        <v>22495.87</v>
      </c>
    </row>
    <row r="38" spans="1:5" s="14" customFormat="1" ht="15.75" customHeight="1" x14ac:dyDescent="0.2">
      <c r="A38" s="18" t="s">
        <v>51</v>
      </c>
      <c r="B38" s="11">
        <v>43200</v>
      </c>
      <c r="C38" s="73">
        <v>6519.44</v>
      </c>
      <c r="D38" s="70"/>
      <c r="E38" s="74">
        <f t="shared" si="0"/>
        <v>6519.44</v>
      </c>
    </row>
    <row r="39" spans="1:5" s="14" customFormat="1" ht="15.75" customHeight="1" x14ac:dyDescent="0.2">
      <c r="A39" s="18" t="s">
        <v>52</v>
      </c>
      <c r="B39" s="11">
        <v>43186</v>
      </c>
      <c r="C39" s="73">
        <v>18012.37</v>
      </c>
      <c r="D39" s="70"/>
      <c r="E39" s="74">
        <f t="shared" si="0"/>
        <v>18012.37</v>
      </c>
    </row>
    <row r="40" spans="1:5" s="14" customFormat="1" ht="15.75" customHeight="1" x14ac:dyDescent="0.2">
      <c r="A40" s="18" t="s">
        <v>53</v>
      </c>
      <c r="B40" s="11">
        <v>43157</v>
      </c>
      <c r="C40" s="73">
        <v>5122.46</v>
      </c>
      <c r="D40" s="70"/>
      <c r="E40" s="74">
        <f t="shared" si="0"/>
        <v>5122.46</v>
      </c>
    </row>
    <row r="41" spans="1:5" s="14" customFormat="1" ht="15.75" customHeight="1" x14ac:dyDescent="0.2">
      <c r="A41" s="18" t="s">
        <v>54</v>
      </c>
      <c r="B41" s="11">
        <v>43157</v>
      </c>
      <c r="C41" s="73">
        <v>17510.38</v>
      </c>
      <c r="D41" s="70"/>
      <c r="E41" s="74">
        <f t="shared" si="0"/>
        <v>17510.38</v>
      </c>
    </row>
    <row r="42" spans="1:5" s="14" customFormat="1" ht="15.75" customHeight="1" x14ac:dyDescent="0.2">
      <c r="A42" s="18" t="s">
        <v>55</v>
      </c>
      <c r="B42" s="11">
        <v>43175</v>
      </c>
      <c r="C42" s="73">
        <v>15912.34</v>
      </c>
      <c r="D42" s="70">
        <v>25005.919999999998</v>
      </c>
      <c r="E42" s="74">
        <f t="shared" si="0"/>
        <v>40918.259999999995</v>
      </c>
    </row>
    <row r="43" spans="1:5" s="14" customFormat="1" ht="15.75" customHeight="1" x14ac:dyDescent="0.2">
      <c r="A43" s="18" t="s">
        <v>56</v>
      </c>
      <c r="B43" s="11">
        <v>43146</v>
      </c>
      <c r="C43" s="73">
        <v>16275.81</v>
      </c>
      <c r="D43" s="70"/>
      <c r="E43" s="74">
        <f t="shared" si="0"/>
        <v>16275.81</v>
      </c>
    </row>
    <row r="44" spans="1:5" s="14" customFormat="1" ht="15.75" customHeight="1" x14ac:dyDescent="0.2">
      <c r="A44" s="18" t="s">
        <v>57</v>
      </c>
      <c r="B44" s="11">
        <v>43202</v>
      </c>
      <c r="C44" s="73">
        <v>21872.05</v>
      </c>
      <c r="D44" s="70"/>
      <c r="E44" s="74">
        <f t="shared" si="0"/>
        <v>21872.05</v>
      </c>
    </row>
    <row r="45" spans="1:5" s="14" customFormat="1" ht="15.75" customHeight="1" x14ac:dyDescent="0.2">
      <c r="A45" s="18" t="s">
        <v>58</v>
      </c>
      <c r="B45" s="11">
        <v>43179</v>
      </c>
      <c r="C45" s="73">
        <v>17838.7</v>
      </c>
      <c r="D45" s="70"/>
      <c r="E45" s="74">
        <f t="shared" si="0"/>
        <v>17838.7</v>
      </c>
    </row>
    <row r="46" spans="1:5" s="14" customFormat="1" ht="15.75" customHeight="1" x14ac:dyDescent="0.2">
      <c r="A46" s="18" t="s">
        <v>59</v>
      </c>
      <c r="B46" s="11">
        <v>43179</v>
      </c>
      <c r="C46" s="73">
        <v>8130.75</v>
      </c>
      <c r="D46" s="70"/>
      <c r="E46" s="74">
        <f t="shared" si="0"/>
        <v>8130.75</v>
      </c>
    </row>
    <row r="47" spans="1:5" s="14" customFormat="1" ht="15.75" customHeight="1" x14ac:dyDescent="0.2">
      <c r="A47" s="18" t="s">
        <v>60</v>
      </c>
      <c r="B47" s="11">
        <v>43175</v>
      </c>
      <c r="C47" s="73">
        <v>8935.9</v>
      </c>
      <c r="D47" s="70"/>
      <c r="E47" s="74">
        <f t="shared" si="0"/>
        <v>8935.9</v>
      </c>
    </row>
    <row r="48" spans="1:5" s="14" customFormat="1" ht="15.75" customHeight="1" x14ac:dyDescent="0.2">
      <c r="A48" s="18" t="s">
        <v>61</v>
      </c>
      <c r="B48" s="11">
        <v>43124</v>
      </c>
      <c r="C48" s="73">
        <v>20800.47</v>
      </c>
      <c r="D48" s="70"/>
      <c r="E48" s="74">
        <f t="shared" si="0"/>
        <v>20800.47</v>
      </c>
    </row>
    <row r="49" spans="1:5" s="14" customFormat="1" ht="15.75" customHeight="1" x14ac:dyDescent="0.2">
      <c r="A49" s="18" t="s">
        <v>62</v>
      </c>
      <c r="B49" s="11">
        <v>43154</v>
      </c>
      <c r="C49" s="73">
        <v>31499.64</v>
      </c>
      <c r="D49" s="70"/>
      <c r="E49" s="74">
        <f t="shared" si="0"/>
        <v>31499.64</v>
      </c>
    </row>
    <row r="50" spans="1:5" s="14" customFormat="1" ht="15.75" customHeight="1" x14ac:dyDescent="0.2">
      <c r="A50" s="18" t="s">
        <v>76</v>
      </c>
      <c r="B50" s="11">
        <v>43188</v>
      </c>
      <c r="C50" s="73">
        <v>9127.4599999999991</v>
      </c>
      <c r="D50" s="70"/>
      <c r="E50" s="74">
        <f t="shared" si="0"/>
        <v>9127.4599999999991</v>
      </c>
    </row>
    <row r="51" spans="1:5" s="14" customFormat="1" ht="15.75" customHeight="1" x14ac:dyDescent="0.2">
      <c r="A51" s="18" t="s">
        <v>63</v>
      </c>
      <c r="B51" s="11">
        <v>43188</v>
      </c>
      <c r="C51" s="73">
        <v>1620.56</v>
      </c>
      <c r="D51" s="70"/>
      <c r="E51" s="74">
        <f t="shared" si="0"/>
        <v>1620.56</v>
      </c>
    </row>
    <row r="52" spans="1:5" s="14" customFormat="1" ht="15.75" customHeight="1" x14ac:dyDescent="0.2">
      <c r="A52" s="18" t="s">
        <v>64</v>
      </c>
      <c r="B52" s="11">
        <v>43188</v>
      </c>
      <c r="C52" s="73">
        <v>12464.53</v>
      </c>
      <c r="D52" s="70"/>
      <c r="E52" s="74">
        <f t="shared" si="0"/>
        <v>12464.53</v>
      </c>
    </row>
    <row r="53" spans="1:5" s="14" customFormat="1" ht="15.75" customHeight="1" x14ac:dyDescent="0.2">
      <c r="A53" s="18" t="s">
        <v>65</v>
      </c>
      <c r="B53" s="11">
        <v>43200</v>
      </c>
      <c r="C53" s="73">
        <v>12346.26</v>
      </c>
      <c r="D53" s="70"/>
      <c r="E53" s="74">
        <f t="shared" si="0"/>
        <v>12346.26</v>
      </c>
    </row>
    <row r="54" spans="1:5" s="14" customFormat="1" ht="15.75" customHeight="1" x14ac:dyDescent="0.2">
      <c r="A54" s="18" t="s">
        <v>78</v>
      </c>
      <c r="B54" s="11">
        <v>43140</v>
      </c>
      <c r="C54" s="73">
        <v>8288.69</v>
      </c>
      <c r="D54" s="70"/>
      <c r="E54" s="74">
        <f t="shared" si="0"/>
        <v>8288.69</v>
      </c>
    </row>
    <row r="55" spans="1:5" s="14" customFormat="1" ht="15.75" customHeight="1" x14ac:dyDescent="0.2">
      <c r="A55" s="18" t="s">
        <v>80</v>
      </c>
      <c r="B55" s="11">
        <v>43188</v>
      </c>
      <c r="C55" s="73">
        <v>10701.48</v>
      </c>
      <c r="D55" s="70"/>
      <c r="E55" s="74">
        <f t="shared" si="0"/>
        <v>10701.48</v>
      </c>
    </row>
    <row r="56" spans="1:5" s="14" customFormat="1" ht="15.75" customHeight="1" x14ac:dyDescent="0.2">
      <c r="A56" s="18" t="s">
        <v>92</v>
      </c>
      <c r="B56" s="11">
        <v>43158</v>
      </c>
      <c r="C56" s="73">
        <v>8500.5499999999993</v>
      </c>
      <c r="D56" s="70"/>
      <c r="E56" s="74">
        <f t="shared" si="0"/>
        <v>8500.5499999999993</v>
      </c>
    </row>
    <row r="57" spans="1:5" s="14" customFormat="1" ht="15.75" customHeight="1" x14ac:dyDescent="0.2">
      <c r="A57" s="18" t="s">
        <v>66</v>
      </c>
      <c r="B57" s="11">
        <v>43174</v>
      </c>
      <c r="C57" s="73">
        <v>28088.44</v>
      </c>
      <c r="D57" s="70"/>
      <c r="E57" s="74">
        <f t="shared" si="0"/>
        <v>28088.44</v>
      </c>
    </row>
    <row r="58" spans="1:5" s="14" customFormat="1" ht="15.75" customHeight="1" x14ac:dyDescent="0.2">
      <c r="A58" s="18" t="s">
        <v>67</v>
      </c>
      <c r="B58" s="11">
        <v>43180</v>
      </c>
      <c r="C58" s="73">
        <v>19011.060000000001</v>
      </c>
      <c r="D58" s="70"/>
      <c r="E58" s="74">
        <f t="shared" si="0"/>
        <v>19011.060000000001</v>
      </c>
    </row>
    <row r="59" spans="1:5" s="15" customFormat="1" ht="15.75" customHeight="1" x14ac:dyDescent="0.2">
      <c r="A59" s="18" t="s">
        <v>79</v>
      </c>
      <c r="B59" s="11">
        <v>43223</v>
      </c>
      <c r="C59" s="73">
        <v>8597.2900000000009</v>
      </c>
      <c r="D59" s="70"/>
      <c r="E59" s="74">
        <f t="shared" si="0"/>
        <v>8597.2900000000009</v>
      </c>
    </row>
    <row r="60" spans="1:5" s="14" customFormat="1" ht="15.75" customHeight="1" x14ac:dyDescent="0.2">
      <c r="A60" s="18" t="s">
        <v>68</v>
      </c>
      <c r="B60" s="11">
        <v>43153</v>
      </c>
      <c r="C60" s="73">
        <v>25471.17</v>
      </c>
      <c r="D60" s="70"/>
      <c r="E60" s="74">
        <f t="shared" si="0"/>
        <v>25471.17</v>
      </c>
    </row>
    <row r="61" spans="1:5" s="14" customFormat="1" ht="15.75" customHeight="1" x14ac:dyDescent="0.2">
      <c r="A61" s="18" t="s">
        <v>69</v>
      </c>
      <c r="B61" s="11">
        <v>43187</v>
      </c>
      <c r="C61" s="73">
        <v>7141.21</v>
      </c>
      <c r="D61" s="70">
        <v>10000</v>
      </c>
      <c r="E61" s="74">
        <f t="shared" si="0"/>
        <v>17141.21</v>
      </c>
    </row>
    <row r="62" spans="1:5" s="14" customFormat="1" ht="15.75" customHeight="1" x14ac:dyDescent="0.2">
      <c r="A62" s="18" t="s">
        <v>70</v>
      </c>
      <c r="B62" s="11">
        <v>43186</v>
      </c>
      <c r="C62" s="73">
        <v>2024.3</v>
      </c>
      <c r="D62" s="70"/>
      <c r="E62" s="74">
        <f t="shared" si="0"/>
        <v>2024.3</v>
      </c>
    </row>
    <row r="63" spans="1:5" s="14" customFormat="1" ht="15.75" customHeight="1" x14ac:dyDescent="0.2">
      <c r="A63" s="18" t="s">
        <v>77</v>
      </c>
      <c r="B63" s="11">
        <v>43188</v>
      </c>
      <c r="C63" s="73">
        <v>5975.77</v>
      </c>
      <c r="D63" s="70"/>
      <c r="E63" s="74">
        <f t="shared" si="0"/>
        <v>5975.77</v>
      </c>
    </row>
    <row r="64" spans="1:5" s="14" customFormat="1" ht="15.75" customHeight="1" x14ac:dyDescent="0.2">
      <c r="A64" s="18" t="s">
        <v>71</v>
      </c>
      <c r="B64" s="11">
        <v>43213</v>
      </c>
      <c r="C64" s="73">
        <v>45427.31</v>
      </c>
      <c r="D64" s="70"/>
      <c r="E64" s="74">
        <f t="shared" si="0"/>
        <v>45427.31</v>
      </c>
    </row>
    <row r="65" spans="1:25" s="14" customFormat="1" ht="15.75" customHeight="1" x14ac:dyDescent="0.2">
      <c r="A65" s="18" t="s">
        <v>72</v>
      </c>
      <c r="B65" s="11">
        <v>43180</v>
      </c>
      <c r="C65" s="73">
        <v>28274.48</v>
      </c>
      <c r="D65" s="70"/>
      <c r="E65" s="74">
        <f t="shared" si="0"/>
        <v>28274.48</v>
      </c>
    </row>
    <row r="66" spans="1:25" s="14" customFormat="1" ht="15.75" customHeight="1" x14ac:dyDescent="0.2">
      <c r="A66" s="18" t="s">
        <v>73</v>
      </c>
      <c r="B66" s="11">
        <v>43193</v>
      </c>
      <c r="C66" s="73">
        <v>6273.51</v>
      </c>
      <c r="D66" s="70"/>
      <c r="E66" s="74">
        <f t="shared" si="0"/>
        <v>6273.51</v>
      </c>
    </row>
    <row r="67" spans="1:25" s="14" customFormat="1" ht="15.75" customHeight="1" x14ac:dyDescent="0.2">
      <c r="A67" s="18" t="s">
        <v>74</v>
      </c>
      <c r="B67" s="11">
        <v>43157</v>
      </c>
      <c r="C67" s="73">
        <v>14186.8</v>
      </c>
      <c r="D67" s="70"/>
      <c r="E67" s="74">
        <f t="shared" si="0"/>
        <v>14186.8</v>
      </c>
    </row>
    <row r="68" spans="1:25" s="14" customFormat="1" ht="15.75" customHeight="1" x14ac:dyDescent="0.2">
      <c r="A68" s="18" t="s">
        <v>75</v>
      </c>
      <c r="B68" s="11">
        <v>43172</v>
      </c>
      <c r="C68" s="73">
        <v>8364.2800000000007</v>
      </c>
      <c r="D68" s="71">
        <v>5000</v>
      </c>
      <c r="E68" s="74">
        <f t="shared" si="0"/>
        <v>13364.28</v>
      </c>
    </row>
    <row r="69" spans="1:25" s="17" customFormat="1" ht="15.75" customHeight="1" x14ac:dyDescent="0.2">
      <c r="A69" s="16" t="s">
        <v>0</v>
      </c>
      <c r="B69" s="22">
        <f>COUNT(B20:B68)</f>
        <v>49</v>
      </c>
      <c r="C69" s="88">
        <f>SUM(C20:C68)</f>
        <v>631276.87000000011</v>
      </c>
      <c r="D69" s="72">
        <f>SUM(D20:D68)</f>
        <v>40005.919999999998</v>
      </c>
      <c r="E69" s="84">
        <f>SUM(E20:E68)</f>
        <v>671282.79</v>
      </c>
    </row>
    <row r="70" spans="1:25" s="20" customFormat="1" ht="25.5" customHeight="1" thickBot="1" x14ac:dyDescent="0.25">
      <c r="A70" s="19" t="s">
        <v>2</v>
      </c>
      <c r="B70" s="41">
        <f>B18+B69</f>
        <v>51</v>
      </c>
      <c r="C70" s="89">
        <f>+C69+C18</f>
        <v>644822.65000000014</v>
      </c>
      <c r="D70" s="75">
        <f>+D69+D18</f>
        <v>40005.919999999998</v>
      </c>
      <c r="E70" s="86">
        <f>+E69+E18</f>
        <v>684828.57000000007</v>
      </c>
    </row>
    <row r="71" spans="1:25" s="44" customFormat="1" ht="25.5" customHeight="1" thickBot="1" x14ac:dyDescent="0.25">
      <c r="A71" s="42" t="s">
        <v>28</v>
      </c>
      <c r="B71" s="45">
        <f>B70/(2+COUNTA(A20:A68))</f>
        <v>1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3" spans="1:25" ht="26.25" x14ac:dyDescent="0.25">
      <c r="B73" s="52" t="s">
        <v>81</v>
      </c>
      <c r="C73" s="53" t="s">
        <v>82</v>
      </c>
      <c r="D73" s="53" t="s">
        <v>83</v>
      </c>
    </row>
    <row r="74" spans="1:25" x14ac:dyDescent="0.25">
      <c r="A74" s="54" t="s">
        <v>84</v>
      </c>
      <c r="B74" s="55">
        <f>COUNTIF(B20:B68, "&lt;=2018-04-03")</f>
        <v>34</v>
      </c>
      <c r="C74" s="56">
        <f>B74/COUNTA($A$20:$A$68)</f>
        <v>0.69387755102040816</v>
      </c>
      <c r="D74" s="56">
        <f>C74</f>
        <v>0.69387755102040816</v>
      </c>
    </row>
    <row r="75" spans="1:25" x14ac:dyDescent="0.25">
      <c r="A75" s="54" t="s">
        <v>101</v>
      </c>
      <c r="B75" s="55">
        <f>COUNTIFS(B$20:B$68, "&gt;=2018-04-04", B$20:B$68, "&lt;=2018-4-30")</f>
        <v>13</v>
      </c>
      <c r="C75" s="56">
        <f t="shared" ref="C75:C79" si="1">B75/COUNTA($A$20:$A$68)</f>
        <v>0.26530612244897961</v>
      </c>
      <c r="D75" s="56">
        <f>C74+C75</f>
        <v>0.95918367346938771</v>
      </c>
    </row>
    <row r="76" spans="1:25" x14ac:dyDescent="0.25">
      <c r="A76" s="54" t="s">
        <v>85</v>
      </c>
      <c r="B76" s="55">
        <f>COUNTIFS(B$20:B$68, "&gt;=2018-05-01", B$20:B$68, "&lt;=2018-5-31")</f>
        <v>2</v>
      </c>
      <c r="C76" s="56">
        <f t="shared" si="1"/>
        <v>4.0816326530612242E-2</v>
      </c>
      <c r="D76" s="56">
        <f>C76+D75</f>
        <v>1</v>
      </c>
    </row>
    <row r="77" spans="1:25" x14ac:dyDescent="0.25">
      <c r="A77" s="54" t="s">
        <v>86</v>
      </c>
      <c r="B77" s="55">
        <f>COUNTIFS(B$20:B$68, "&gt;=2018-06-01", B$20:B$68, "&lt;=2018-6-30")</f>
        <v>0</v>
      </c>
      <c r="C77" s="56">
        <f t="shared" si="1"/>
        <v>0</v>
      </c>
      <c r="D77" s="56">
        <f t="shared" ref="D77:D79" si="2">C77+D76</f>
        <v>1</v>
      </c>
    </row>
    <row r="78" spans="1:25" x14ac:dyDescent="0.25">
      <c r="A78" s="54" t="s">
        <v>87</v>
      </c>
      <c r="B78" s="55">
        <f>COUNTIFS(B$20:B$68, "&gt;=2018-07-01")</f>
        <v>0</v>
      </c>
      <c r="C78" s="56">
        <f t="shared" si="1"/>
        <v>0</v>
      </c>
      <c r="D78" s="56">
        <f t="shared" si="2"/>
        <v>1</v>
      </c>
    </row>
    <row r="79" spans="1:25" x14ac:dyDescent="0.25">
      <c r="A79" s="54" t="s">
        <v>88</v>
      </c>
      <c r="B79" s="55">
        <f>COUNTA(A20:A68)-SUM(B74:B78)</f>
        <v>0</v>
      </c>
      <c r="C79" s="57">
        <f t="shared" si="1"/>
        <v>0</v>
      </c>
      <c r="D79" s="56">
        <f t="shared" si="2"/>
        <v>1</v>
      </c>
    </row>
    <row r="80" spans="1:25" ht="16.5" thickBot="1" x14ac:dyDescent="0.3">
      <c r="B80" s="90">
        <f>SUM(B74:B79)</f>
        <v>49</v>
      </c>
      <c r="C80" s="91">
        <f>SUM(C74:C79)</f>
        <v>1</v>
      </c>
    </row>
  </sheetData>
  <conditionalFormatting sqref="B60:B68 B20:B58">
    <cfRule type="cellIs" dxfId="68" priority="34" stopIfTrue="1" operator="equal">
      <formula>$B$2</formula>
    </cfRule>
    <cfRule type="cellIs" dxfId="67" priority="38" stopIfTrue="1" operator="lessThanOrEqual">
      <formula>$B$7</formula>
    </cfRule>
    <cfRule type="cellIs" dxfId="66" priority="39" operator="greaterThan">
      <formula>$B$7</formula>
    </cfRule>
  </conditionalFormatting>
  <conditionalFormatting sqref="B16">
    <cfRule type="cellIs" dxfId="65" priority="17" stopIfTrue="1" operator="equal">
      <formula>$B$2</formula>
    </cfRule>
  </conditionalFormatting>
  <conditionalFormatting sqref="B17">
    <cfRule type="cellIs" dxfId="64" priority="16" stopIfTrue="1" operator="equal">
      <formula>$B$2</formula>
    </cfRule>
    <cfRule type="cellIs" dxfId="63" priority="23" stopIfTrue="1" operator="lessThanOrEqual">
      <formula>$B$6</formula>
    </cfRule>
  </conditionalFormatting>
  <conditionalFormatting sqref="B16">
    <cfRule type="cellIs" dxfId="62" priority="18" stopIfTrue="1" operator="lessThanOrEqual">
      <formula>$B$5</formula>
    </cfRule>
  </conditionalFormatting>
  <conditionalFormatting sqref="B16">
    <cfRule type="cellIs" dxfId="61" priority="21" operator="greaterThan">
      <formula>$B$5</formula>
    </cfRule>
  </conditionalFormatting>
  <conditionalFormatting sqref="B17">
    <cfRule type="cellIs" dxfId="60" priority="25" operator="greaterThan">
      <formula>$B$6</formula>
    </cfRule>
  </conditionalFormatting>
  <pageMargins left="0.25" right="0.25" top="0.75" bottom="0.75" header="0.3" footer="0.3"/>
  <pageSetup scale="50" orientation="portrait" r:id="rId1"/>
  <headerFooter alignWithMargins="0">
    <oddHeader>&amp;L&amp;F&amp;C&amp;A&amp;R&amp;D &amp;T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stopIfTrue="1" operator="equal" id="{28D39FD8-FC2B-4CCE-ADB4-03182F750F37}">
            <xm:f>'NDP-NPD'!$B$2</xm:f>
            <x14:dxf>
              <font>
                <condense val="0"/>
                <extend val="0"/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8" stopIfTrue="1" operator="lessThanOrEqual" id="{02C69B08-873F-4AAB-A9A9-2F1A82D4CC8F}">
            <xm:f>'NDP-NPD'!$B$7</xm:f>
            <x14:dxf>
              <font>
                <condense val="0"/>
                <extend val="0"/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9" operator="greaterThan" id="{72E6C3B0-979B-45D5-9355-E9B8D694E155}">
            <xm:f>'NDP-NPD'!$B$7</xm:f>
            <x14:dxf>
              <font>
                <condense val="0"/>
                <extend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B59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zoomScaleNormal="100" zoomScaleSheetLayoutView="25" workbookViewId="0">
      <pane xSplit="1" ySplit="9" topLeftCell="B10" activePane="bottomRight" state="frozen"/>
      <selection pane="topRight" activeCell="B1" sqref="B1"/>
      <selection pane="bottomLeft" activeCell="A7" sqref="A7"/>
      <selection pane="bottomRight" activeCell="E1" sqref="E1"/>
    </sheetView>
  </sheetViews>
  <sheetFormatPr defaultColWidth="15.85546875" defaultRowHeight="15.75" x14ac:dyDescent="0.25"/>
  <cols>
    <col min="1" max="1" width="56" style="1" customWidth="1"/>
    <col min="2" max="2" width="13" style="1" bestFit="1" customWidth="1"/>
    <col min="3" max="3" width="22.42578125" style="3" customWidth="1"/>
    <col min="4" max="4" width="18.5703125" style="3" customWidth="1"/>
    <col min="5" max="5" width="16.85546875" style="3" customWidth="1"/>
    <col min="6" max="6" width="13.28515625" style="3" customWidth="1"/>
    <col min="7" max="7" width="12" style="3" customWidth="1"/>
    <col min="8" max="8" width="14.85546875" style="3" customWidth="1"/>
    <col min="9" max="9" width="13.7109375" style="3" customWidth="1"/>
    <col min="10" max="10" width="11.85546875" style="3" customWidth="1"/>
    <col min="11" max="11" width="14" style="3" customWidth="1"/>
    <col min="12" max="12" width="15" style="6" bestFit="1" customWidth="1"/>
    <col min="13" max="13" width="12.85546875" style="3" bestFit="1" customWidth="1"/>
    <col min="14" max="14" width="14.7109375" style="3" bestFit="1" customWidth="1"/>
    <col min="15" max="15" width="15" style="6" bestFit="1" customWidth="1"/>
    <col min="16" max="16" width="14.7109375" style="6" bestFit="1" customWidth="1"/>
    <col min="17" max="17" width="14.7109375" style="3" bestFit="1" customWidth="1"/>
    <col min="18" max="18" width="15.42578125" style="3" bestFit="1" customWidth="1"/>
    <col min="19" max="19" width="14.7109375" style="3" bestFit="1" customWidth="1"/>
    <col min="20" max="22" width="13.5703125" style="3" bestFit="1" customWidth="1"/>
    <col min="23" max="23" width="14.7109375" style="6" bestFit="1" customWidth="1"/>
    <col min="24" max="24" width="14.42578125" style="3" customWidth="1"/>
    <col min="25" max="25" width="14.5703125" style="6" bestFit="1" customWidth="1"/>
    <col min="26" max="16384" width="15.85546875" style="1"/>
  </cols>
  <sheetData>
    <row r="1" spans="1:25" ht="45" x14ac:dyDescent="0.25">
      <c r="A1" s="50" t="s">
        <v>32</v>
      </c>
      <c r="C1" s="9" t="s">
        <v>26</v>
      </c>
      <c r="E1" s="21">
        <f>'Summary-Sommaire'!B3</f>
        <v>43314</v>
      </c>
      <c r="G1" s="1"/>
      <c r="H1" s="1"/>
    </row>
    <row r="2" spans="1:25" s="25" customFormat="1" ht="15" x14ac:dyDescent="0.25">
      <c r="A2" s="24" t="s">
        <v>89</v>
      </c>
      <c r="M2" s="24"/>
    </row>
    <row r="3" spans="1:25" s="25" customFormat="1" ht="18" customHeight="1" x14ac:dyDescent="0.25">
      <c r="A3" s="25" t="s">
        <v>21</v>
      </c>
      <c r="B3" s="26"/>
    </row>
    <row r="4" spans="1:25" s="9" customFormat="1" ht="30.75" customHeight="1" x14ac:dyDescent="0.25">
      <c r="A4" s="7" t="s">
        <v>25</v>
      </c>
      <c r="B4" s="34" t="s">
        <v>24</v>
      </c>
    </row>
    <row r="5" spans="1:25" s="9" customFormat="1" ht="30" customHeight="1" x14ac:dyDescent="0.25">
      <c r="A5" s="23" t="s">
        <v>16</v>
      </c>
      <c r="B5" s="11">
        <f>LIB!B5</f>
        <v>43010</v>
      </c>
      <c r="C5" s="11" t="s">
        <v>27</v>
      </c>
    </row>
    <row r="6" spans="1:25" s="9" customFormat="1" ht="30" customHeight="1" x14ac:dyDescent="0.25">
      <c r="A6" s="23" t="s">
        <v>17</v>
      </c>
      <c r="B6" s="11">
        <f>LIB!B6</f>
        <v>43251</v>
      </c>
      <c r="C6" s="11" t="s">
        <v>27</v>
      </c>
    </row>
    <row r="7" spans="1:25" s="2" customFormat="1" ht="30" customHeight="1" x14ac:dyDescent="0.25">
      <c r="A7" s="23" t="s">
        <v>17</v>
      </c>
      <c r="B7" s="11">
        <f>LIB!B7</f>
        <v>43193</v>
      </c>
      <c r="C7" s="11" t="s">
        <v>93</v>
      </c>
      <c r="D7" s="4"/>
      <c r="E7" s="4"/>
      <c r="F7" s="4"/>
      <c r="G7" s="4"/>
      <c r="H7" s="4"/>
      <c r="I7" s="4"/>
      <c r="J7" s="4"/>
      <c r="K7" s="4"/>
      <c r="L7" s="5"/>
      <c r="M7" s="4"/>
      <c r="N7" s="4"/>
      <c r="O7" s="5"/>
      <c r="P7" s="5"/>
      <c r="Q7" s="4"/>
      <c r="R7" s="4"/>
      <c r="S7" s="4"/>
      <c r="T7" s="4"/>
      <c r="U7" s="4"/>
      <c r="V7" s="4"/>
      <c r="W7" s="5"/>
      <c r="X7" s="4"/>
      <c r="Y7" s="5"/>
    </row>
    <row r="8" spans="1:25" s="32" customFormat="1" ht="12.75" x14ac:dyDescent="0.2">
      <c r="A8" s="30" t="s">
        <v>18</v>
      </c>
      <c r="B8" s="35" t="s">
        <v>9</v>
      </c>
    </row>
    <row r="9" spans="1:25" s="36" customFormat="1" ht="12.75" x14ac:dyDescent="0.2">
      <c r="A9" s="30" t="s">
        <v>19</v>
      </c>
      <c r="B9" s="35" t="s">
        <v>10</v>
      </c>
    </row>
    <row r="10" spans="1:25" s="2" customFormat="1" x14ac:dyDescent="0.25">
      <c r="A10" s="23"/>
      <c r="B10" s="27" t="s">
        <v>13</v>
      </c>
      <c r="C10" s="27"/>
      <c r="D10" s="27"/>
    </row>
    <row r="11" spans="1:25" s="2" customFormat="1" x14ac:dyDescent="0.25">
      <c r="A11" s="23"/>
      <c r="B11" s="28" t="s">
        <v>14</v>
      </c>
      <c r="C11" s="28"/>
      <c r="D11" s="28"/>
    </row>
    <row r="12" spans="1:25" s="2" customFormat="1" x14ac:dyDescent="0.25">
      <c r="A12" s="23"/>
      <c r="B12" s="29" t="s">
        <v>15</v>
      </c>
      <c r="C12" s="29"/>
      <c r="D12" s="29"/>
    </row>
    <row r="13" spans="1:25" s="2" customFormat="1" ht="9.9499999999999993" customHeight="1" x14ac:dyDescent="0.25">
      <c r="A13" s="23"/>
      <c r="B13" s="60"/>
      <c r="C13" s="60"/>
      <c r="D13" s="60"/>
    </row>
    <row r="14" spans="1:25" s="2" customFormat="1" ht="26.1" customHeight="1" x14ac:dyDescent="0.25">
      <c r="A14" s="23"/>
      <c r="B14" s="60"/>
      <c r="C14" s="82" t="s">
        <v>95</v>
      </c>
      <c r="D14" s="82" t="s">
        <v>96</v>
      </c>
      <c r="E14" s="82" t="s">
        <v>94</v>
      </c>
    </row>
    <row r="15" spans="1:25" s="8" customFormat="1" ht="26.1" customHeight="1" x14ac:dyDescent="0.2">
      <c r="A15" s="7" t="s">
        <v>3</v>
      </c>
      <c r="B15" s="7"/>
      <c r="C15" s="83" t="s">
        <v>97</v>
      </c>
      <c r="D15" s="83" t="s">
        <v>98</v>
      </c>
      <c r="E15" s="82" t="s">
        <v>94</v>
      </c>
    </row>
    <row r="16" spans="1:25" s="14" customFormat="1" ht="15.75" customHeight="1" x14ac:dyDescent="0.2">
      <c r="A16" s="64" t="s">
        <v>4</v>
      </c>
      <c r="B16" s="65">
        <v>42958</v>
      </c>
      <c r="C16" s="87">
        <v>75762.63</v>
      </c>
      <c r="D16" s="70"/>
      <c r="E16" s="74">
        <f>SUM(C16:D16)</f>
        <v>75762.63</v>
      </c>
    </row>
    <row r="17" spans="1:5" s="15" customFormat="1" ht="15.75" customHeight="1" x14ac:dyDescent="0.2">
      <c r="A17" s="12" t="s">
        <v>11</v>
      </c>
      <c r="B17" s="13">
        <v>43251</v>
      </c>
      <c r="C17" s="87">
        <v>85853.24</v>
      </c>
      <c r="D17" s="70"/>
      <c r="E17" s="85">
        <f>SUM(C17:D17)</f>
        <v>85853.24</v>
      </c>
    </row>
    <row r="18" spans="1:5" s="15" customFormat="1" ht="15.75" customHeight="1" x14ac:dyDescent="0.2">
      <c r="A18" s="16" t="s">
        <v>0</v>
      </c>
      <c r="B18" s="22">
        <f>COUNT(B16:B17)</f>
        <v>2</v>
      </c>
      <c r="C18" s="88">
        <f>IF($B$17=0,C16,C17)</f>
        <v>85853.24</v>
      </c>
      <c r="D18" s="72">
        <f>IF($B$17=0,D16,D17)</f>
        <v>0</v>
      </c>
      <c r="E18" s="85">
        <f>+C18+D18</f>
        <v>85853.24</v>
      </c>
    </row>
    <row r="19" spans="1:5" s="8" customFormat="1" ht="26.25" customHeight="1" x14ac:dyDescent="0.2">
      <c r="A19" s="10" t="s">
        <v>6</v>
      </c>
      <c r="B19" s="10"/>
    </row>
    <row r="20" spans="1:5" s="15" customFormat="1" ht="15.75" customHeight="1" x14ac:dyDescent="0.2">
      <c r="A20" s="18" t="s">
        <v>34</v>
      </c>
      <c r="B20" s="11">
        <v>43193</v>
      </c>
      <c r="C20" s="73">
        <v>82.1</v>
      </c>
      <c r="D20" s="70"/>
      <c r="E20" s="74">
        <f>SUM(C20:D20)</f>
        <v>82.1</v>
      </c>
    </row>
    <row r="21" spans="1:5" s="15" customFormat="1" ht="15.75" customHeight="1" x14ac:dyDescent="0.2">
      <c r="A21" s="18" t="s">
        <v>35</v>
      </c>
      <c r="B21" s="11">
        <v>43193</v>
      </c>
      <c r="C21" s="73">
        <v>0</v>
      </c>
      <c r="D21" s="70"/>
      <c r="E21" s="74">
        <f t="shared" ref="E21:E31" si="0">SUM(C21:D21)</f>
        <v>0</v>
      </c>
    </row>
    <row r="22" spans="1:5" s="15" customFormat="1" ht="15.75" customHeight="1" x14ac:dyDescent="0.2">
      <c r="A22" s="18" t="s">
        <v>36</v>
      </c>
      <c r="B22" s="11">
        <v>43193</v>
      </c>
      <c r="C22" s="73">
        <v>0</v>
      </c>
      <c r="D22" s="70"/>
      <c r="E22" s="74">
        <f t="shared" si="0"/>
        <v>0</v>
      </c>
    </row>
    <row r="23" spans="1:5" s="15" customFormat="1" ht="15.75" customHeight="1" x14ac:dyDescent="0.2">
      <c r="A23" s="18" t="s">
        <v>37</v>
      </c>
      <c r="B23" s="11">
        <v>43193</v>
      </c>
      <c r="C23" s="73">
        <v>0</v>
      </c>
      <c r="D23" s="70"/>
      <c r="E23" s="74">
        <f t="shared" si="0"/>
        <v>0</v>
      </c>
    </row>
    <row r="24" spans="1:5" s="15" customFormat="1" ht="15.75" customHeight="1" x14ac:dyDescent="0.2">
      <c r="A24" s="18" t="s">
        <v>38</v>
      </c>
      <c r="B24" s="11">
        <v>43193</v>
      </c>
      <c r="C24" s="73">
        <v>538.76</v>
      </c>
      <c r="D24" s="70"/>
      <c r="E24" s="74">
        <f t="shared" si="0"/>
        <v>538.76</v>
      </c>
    </row>
    <row r="25" spans="1:5" s="15" customFormat="1" ht="15.75" customHeight="1" x14ac:dyDescent="0.2">
      <c r="A25" s="18" t="s">
        <v>40</v>
      </c>
      <c r="B25" s="11">
        <v>43193</v>
      </c>
      <c r="C25" s="73">
        <v>0</v>
      </c>
      <c r="D25" s="70"/>
      <c r="E25" s="74">
        <f t="shared" si="0"/>
        <v>0</v>
      </c>
    </row>
    <row r="26" spans="1:5" s="14" customFormat="1" ht="15.75" customHeight="1" x14ac:dyDescent="0.2">
      <c r="A26" s="18" t="s">
        <v>43</v>
      </c>
      <c r="B26" s="11">
        <v>43193</v>
      </c>
      <c r="C26" s="73">
        <v>425</v>
      </c>
      <c r="D26" s="70"/>
      <c r="E26" s="74">
        <f t="shared" si="0"/>
        <v>425</v>
      </c>
    </row>
    <row r="27" spans="1:5" s="14" customFormat="1" ht="15.75" customHeight="1" x14ac:dyDescent="0.2">
      <c r="A27" s="18" t="s">
        <v>44</v>
      </c>
      <c r="B27" s="11">
        <v>43193</v>
      </c>
      <c r="C27" s="73">
        <v>85</v>
      </c>
      <c r="D27" s="70"/>
      <c r="E27" s="74">
        <f t="shared" si="0"/>
        <v>85</v>
      </c>
    </row>
    <row r="28" spans="1:5" s="15" customFormat="1" ht="15.75" customHeight="1" x14ac:dyDescent="0.2">
      <c r="A28" s="18" t="s">
        <v>46</v>
      </c>
      <c r="B28" s="11">
        <v>43193</v>
      </c>
      <c r="C28" s="73">
        <v>1154.8599999999999</v>
      </c>
      <c r="D28" s="70"/>
      <c r="E28" s="74">
        <f t="shared" si="0"/>
        <v>1154.8599999999999</v>
      </c>
    </row>
    <row r="29" spans="1:5" s="15" customFormat="1" ht="15.75" customHeight="1" x14ac:dyDescent="0.2">
      <c r="A29" s="18" t="s">
        <v>47</v>
      </c>
      <c r="B29" s="11">
        <v>43193</v>
      </c>
      <c r="C29" s="73">
        <v>152.16</v>
      </c>
      <c r="D29" s="70"/>
      <c r="E29" s="74">
        <f t="shared" si="0"/>
        <v>152.16</v>
      </c>
    </row>
    <row r="30" spans="1:5" s="15" customFormat="1" ht="15.75" customHeight="1" x14ac:dyDescent="0.2">
      <c r="A30" s="18" t="s">
        <v>48</v>
      </c>
      <c r="B30" s="11">
        <v>43193</v>
      </c>
      <c r="C30" s="73">
        <v>1949.53</v>
      </c>
      <c r="D30" s="70"/>
      <c r="E30" s="74">
        <f t="shared" si="0"/>
        <v>1949.53</v>
      </c>
    </row>
    <row r="31" spans="1:5" s="15" customFormat="1" ht="15.75" customHeight="1" x14ac:dyDescent="0.2">
      <c r="A31" s="18" t="s">
        <v>49</v>
      </c>
      <c r="B31" s="11">
        <v>43193</v>
      </c>
      <c r="C31" s="73">
        <v>0</v>
      </c>
      <c r="D31" s="70"/>
      <c r="E31" s="74">
        <f t="shared" si="0"/>
        <v>0</v>
      </c>
    </row>
    <row r="32" spans="1:5" s="15" customFormat="1" ht="15.75" customHeight="1" x14ac:dyDescent="0.2">
      <c r="A32" s="18" t="s">
        <v>50</v>
      </c>
      <c r="B32" s="11">
        <v>43193</v>
      </c>
      <c r="C32" s="73">
        <v>170</v>
      </c>
      <c r="D32" s="70"/>
      <c r="E32" s="74">
        <f t="shared" ref="E32:E46" si="1">SUM(C32:D32)</f>
        <v>170</v>
      </c>
    </row>
    <row r="33" spans="1:5" s="14" customFormat="1" ht="15.75" customHeight="1" x14ac:dyDescent="0.2">
      <c r="A33" s="18" t="s">
        <v>51</v>
      </c>
      <c r="B33" s="11">
        <v>43193</v>
      </c>
      <c r="C33" s="73">
        <v>29.87</v>
      </c>
      <c r="D33" s="70"/>
      <c r="E33" s="74">
        <f t="shared" si="1"/>
        <v>29.87</v>
      </c>
    </row>
    <row r="34" spans="1:5" s="15" customFormat="1" ht="15.75" customHeight="1" x14ac:dyDescent="0.2">
      <c r="A34" s="18" t="s">
        <v>52</v>
      </c>
      <c r="B34" s="11">
        <v>43193</v>
      </c>
      <c r="C34" s="73">
        <v>0</v>
      </c>
      <c r="D34" s="70"/>
      <c r="E34" s="74">
        <f t="shared" si="1"/>
        <v>0</v>
      </c>
    </row>
    <row r="35" spans="1:5" s="15" customFormat="1" ht="15.75" customHeight="1" x14ac:dyDescent="0.2">
      <c r="A35" s="18" t="s">
        <v>53</v>
      </c>
      <c r="B35" s="11">
        <v>43193</v>
      </c>
      <c r="C35" s="73">
        <v>0</v>
      </c>
      <c r="D35" s="70"/>
      <c r="E35" s="74">
        <f t="shared" si="1"/>
        <v>0</v>
      </c>
    </row>
    <row r="36" spans="1:5" s="14" customFormat="1" ht="15.75" customHeight="1" x14ac:dyDescent="0.2">
      <c r="A36" s="18" t="s">
        <v>54</v>
      </c>
      <c r="B36" s="11">
        <v>43193</v>
      </c>
      <c r="C36" s="73">
        <v>0</v>
      </c>
      <c r="D36" s="70"/>
      <c r="E36" s="74">
        <f t="shared" si="1"/>
        <v>0</v>
      </c>
    </row>
    <row r="37" spans="1:5" s="14" customFormat="1" ht="15.75" customHeight="1" x14ac:dyDescent="0.2">
      <c r="A37" s="18" t="s">
        <v>55</v>
      </c>
      <c r="B37" s="11">
        <v>43193</v>
      </c>
      <c r="C37" s="73">
        <v>0</v>
      </c>
      <c r="D37" s="70"/>
      <c r="E37" s="74">
        <f t="shared" si="1"/>
        <v>0</v>
      </c>
    </row>
    <row r="38" spans="1:5" s="14" customFormat="1" ht="15.75" customHeight="1" x14ac:dyDescent="0.2">
      <c r="A38" s="18" t="s">
        <v>58</v>
      </c>
      <c r="B38" s="11">
        <v>43193</v>
      </c>
      <c r="C38" s="73">
        <v>0</v>
      </c>
      <c r="D38" s="70"/>
      <c r="E38" s="74">
        <f t="shared" si="1"/>
        <v>0</v>
      </c>
    </row>
    <row r="39" spans="1:5" s="15" customFormat="1" ht="15.75" customHeight="1" x14ac:dyDescent="0.2">
      <c r="A39" s="18" t="s">
        <v>59</v>
      </c>
      <c r="B39" s="11">
        <v>43193</v>
      </c>
      <c r="C39" s="73">
        <v>34</v>
      </c>
      <c r="D39" s="70"/>
      <c r="E39" s="74">
        <f t="shared" si="1"/>
        <v>34</v>
      </c>
    </row>
    <row r="40" spans="1:5" s="15" customFormat="1" ht="15.75" customHeight="1" x14ac:dyDescent="0.2">
      <c r="A40" s="18" t="s">
        <v>60</v>
      </c>
      <c r="B40" s="11">
        <v>43193</v>
      </c>
      <c r="C40" s="73">
        <v>0</v>
      </c>
      <c r="D40" s="70"/>
      <c r="E40" s="74">
        <f t="shared" si="1"/>
        <v>0</v>
      </c>
    </row>
    <row r="41" spans="1:5" s="14" customFormat="1" ht="15.75" customHeight="1" x14ac:dyDescent="0.2">
      <c r="A41" s="18" t="s">
        <v>62</v>
      </c>
      <c r="B41" s="11">
        <v>43193</v>
      </c>
      <c r="C41" s="73">
        <v>153.85</v>
      </c>
      <c r="D41" s="70"/>
      <c r="E41" s="74">
        <f t="shared" si="1"/>
        <v>153.85</v>
      </c>
    </row>
    <row r="42" spans="1:5" s="15" customFormat="1" ht="15.75" customHeight="1" x14ac:dyDescent="0.2">
      <c r="A42" s="18" t="s">
        <v>63</v>
      </c>
      <c r="B42" s="11">
        <v>43193</v>
      </c>
      <c r="C42" s="73">
        <v>440</v>
      </c>
      <c r="D42" s="70"/>
      <c r="E42" s="74">
        <f t="shared" si="1"/>
        <v>440</v>
      </c>
    </row>
    <row r="43" spans="1:5" s="15" customFormat="1" ht="15.75" customHeight="1" x14ac:dyDescent="0.2">
      <c r="A43" s="18" t="s">
        <v>64</v>
      </c>
      <c r="B43" s="11">
        <v>43193</v>
      </c>
      <c r="C43" s="73">
        <v>0</v>
      </c>
      <c r="D43" s="70"/>
      <c r="E43" s="74">
        <f t="shared" si="1"/>
        <v>0</v>
      </c>
    </row>
    <row r="44" spans="1:5" s="15" customFormat="1" ht="15.75" customHeight="1" x14ac:dyDescent="0.2">
      <c r="A44" s="18" t="s">
        <v>65</v>
      </c>
      <c r="B44" s="11">
        <v>43193</v>
      </c>
      <c r="C44" s="73">
        <v>0</v>
      </c>
      <c r="D44" s="70"/>
      <c r="E44" s="74">
        <f t="shared" si="1"/>
        <v>0</v>
      </c>
    </row>
    <row r="45" spans="1:5" s="15" customFormat="1" ht="15.75" customHeight="1" x14ac:dyDescent="0.2">
      <c r="A45" s="18" t="s">
        <v>80</v>
      </c>
      <c r="B45" s="11">
        <v>43193</v>
      </c>
      <c r="C45" s="73">
        <v>194.68</v>
      </c>
      <c r="D45" s="70"/>
      <c r="E45" s="74">
        <f t="shared" si="1"/>
        <v>194.68</v>
      </c>
    </row>
    <row r="46" spans="1:5" s="15" customFormat="1" ht="15.75" customHeight="1" x14ac:dyDescent="0.2">
      <c r="A46" s="18" t="s">
        <v>92</v>
      </c>
      <c r="B46" s="11">
        <v>43193</v>
      </c>
      <c r="C46" s="73">
        <v>0</v>
      </c>
      <c r="D46" s="70"/>
      <c r="E46" s="74">
        <f t="shared" si="1"/>
        <v>0</v>
      </c>
    </row>
    <row r="47" spans="1:5" s="14" customFormat="1" ht="15.75" customHeight="1" x14ac:dyDescent="0.2">
      <c r="A47" s="18" t="s">
        <v>66</v>
      </c>
      <c r="B47" s="11">
        <v>43193</v>
      </c>
      <c r="C47" s="73">
        <v>711.11</v>
      </c>
      <c r="D47" s="70"/>
      <c r="E47" s="74">
        <f t="shared" ref="E47:E54" si="2">SUM(C47:D47)</f>
        <v>711.11</v>
      </c>
    </row>
    <row r="48" spans="1:5" s="15" customFormat="1" ht="15.75" customHeight="1" x14ac:dyDescent="0.2">
      <c r="A48" s="18" t="s">
        <v>67</v>
      </c>
      <c r="B48" s="11">
        <v>43193</v>
      </c>
      <c r="C48" s="73">
        <v>1.75</v>
      </c>
      <c r="D48" s="70"/>
      <c r="E48" s="74">
        <f t="shared" si="2"/>
        <v>1.75</v>
      </c>
    </row>
    <row r="49" spans="1:25" s="15" customFormat="1" ht="15.75" customHeight="1" x14ac:dyDescent="0.2">
      <c r="A49" s="18" t="s">
        <v>79</v>
      </c>
      <c r="B49" s="11">
        <v>43193</v>
      </c>
      <c r="C49" s="73">
        <v>0</v>
      </c>
      <c r="D49" s="70"/>
      <c r="E49" s="74">
        <f t="shared" si="2"/>
        <v>0</v>
      </c>
    </row>
    <row r="50" spans="1:25" s="15" customFormat="1" ht="15.75" customHeight="1" x14ac:dyDescent="0.2">
      <c r="A50" s="18" t="s">
        <v>68</v>
      </c>
      <c r="B50" s="11">
        <v>43193</v>
      </c>
      <c r="C50" s="73">
        <v>8.5</v>
      </c>
      <c r="D50" s="70"/>
      <c r="E50" s="74">
        <f t="shared" si="2"/>
        <v>8.5</v>
      </c>
    </row>
    <row r="51" spans="1:25" s="15" customFormat="1" ht="15.75" customHeight="1" x14ac:dyDescent="0.2">
      <c r="A51" s="18" t="s">
        <v>69</v>
      </c>
      <c r="B51" s="11">
        <v>43193</v>
      </c>
      <c r="C51" s="73">
        <v>0</v>
      </c>
      <c r="D51" s="70"/>
      <c r="E51" s="74">
        <f t="shared" si="2"/>
        <v>0</v>
      </c>
    </row>
    <row r="52" spans="1:25" s="14" customFormat="1" ht="15.75" customHeight="1" x14ac:dyDescent="0.2">
      <c r="A52" s="18" t="s">
        <v>100</v>
      </c>
      <c r="B52" s="11">
        <v>43193</v>
      </c>
      <c r="C52" s="73">
        <v>0.25</v>
      </c>
      <c r="D52" s="70"/>
      <c r="E52" s="74">
        <f t="shared" ref="E52" si="3">SUM(C52:D52)</f>
        <v>0.25</v>
      </c>
    </row>
    <row r="53" spans="1:25" s="14" customFormat="1" ht="15.75" customHeight="1" x14ac:dyDescent="0.2">
      <c r="A53" s="18" t="s">
        <v>77</v>
      </c>
      <c r="B53" s="11">
        <v>43193</v>
      </c>
      <c r="C53" s="73">
        <v>0</v>
      </c>
      <c r="D53" s="70"/>
      <c r="E53" s="74">
        <f t="shared" si="2"/>
        <v>0</v>
      </c>
    </row>
    <row r="54" spans="1:25" s="15" customFormat="1" ht="15.75" customHeight="1" x14ac:dyDescent="0.2">
      <c r="A54" s="18" t="s">
        <v>71</v>
      </c>
      <c r="B54" s="11">
        <v>43193</v>
      </c>
      <c r="C54" s="73">
        <v>9.9</v>
      </c>
      <c r="D54" s="70"/>
      <c r="E54" s="74">
        <f t="shared" si="2"/>
        <v>9.9</v>
      </c>
    </row>
    <row r="55" spans="1:25" s="17" customFormat="1" ht="15.75" customHeight="1" x14ac:dyDescent="0.2">
      <c r="A55" s="18" t="s">
        <v>72</v>
      </c>
      <c r="B55" s="11">
        <v>43193</v>
      </c>
      <c r="C55" s="73">
        <v>0</v>
      </c>
      <c r="D55" s="71"/>
      <c r="E55" s="74">
        <f t="shared" ref="E55" si="4">SUM(C55:D55)</f>
        <v>0</v>
      </c>
    </row>
    <row r="56" spans="1:25" s="20" customFormat="1" ht="25.5" customHeight="1" thickBot="1" x14ac:dyDescent="0.25">
      <c r="A56" s="16" t="s">
        <v>0</v>
      </c>
      <c r="B56" s="22">
        <f>COUNT(B20:B55)</f>
        <v>36</v>
      </c>
      <c r="C56" s="88">
        <f>SUM(C20:C55)</f>
        <v>6141.32</v>
      </c>
      <c r="D56" s="72">
        <f>SUM(D20:D55)</f>
        <v>0</v>
      </c>
      <c r="E56" s="84">
        <f>SUM(E20:E55)</f>
        <v>6141.32</v>
      </c>
    </row>
    <row r="57" spans="1:25" s="44" customFormat="1" ht="25.5" customHeight="1" thickBot="1" x14ac:dyDescent="0.25">
      <c r="A57" s="19" t="s">
        <v>2</v>
      </c>
      <c r="B57" s="41">
        <f>B18+B56</f>
        <v>38</v>
      </c>
      <c r="C57" s="89">
        <f>+C56+C18</f>
        <v>91994.559999999998</v>
      </c>
      <c r="D57" s="75">
        <f>+D56+D18</f>
        <v>0</v>
      </c>
      <c r="E57" s="86">
        <f>+E56+E18</f>
        <v>91994.559999999998</v>
      </c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:25" ht="16.5" thickBot="1" x14ac:dyDescent="0.3">
      <c r="A58" s="42" t="s">
        <v>28</v>
      </c>
      <c r="B58" s="45">
        <f>B57/(2+COUNTA(A20:A55))</f>
        <v>1</v>
      </c>
      <c r="C58" s="43"/>
      <c r="D58" s="43"/>
      <c r="E58" s="43"/>
    </row>
    <row r="60" spans="1:25" ht="26.25" x14ac:dyDescent="0.25">
      <c r="B60" s="52" t="s">
        <v>81</v>
      </c>
      <c r="C60" s="53" t="s">
        <v>82</v>
      </c>
      <c r="D60" s="53" t="s">
        <v>83</v>
      </c>
    </row>
    <row r="61" spans="1:25" x14ac:dyDescent="0.25">
      <c r="A61" s="54" t="s">
        <v>84</v>
      </c>
      <c r="B61" s="58">
        <f>COUNTIF(B20:B55, "&lt;=2018-04-03")</f>
        <v>36</v>
      </c>
      <c r="C61" s="56">
        <f t="shared" ref="C61:C66" si="5">B61/COUNTA($A$20:$A$55)</f>
        <v>1</v>
      </c>
      <c r="D61" s="56">
        <f>C61</f>
        <v>1</v>
      </c>
    </row>
    <row r="62" spans="1:25" x14ac:dyDescent="0.25">
      <c r="A62" s="54" t="s">
        <v>101</v>
      </c>
      <c r="B62" s="58">
        <f>COUNTIFS(B$20:B$55, "&gt;=2018-04-04", B$20:B$55, "&lt;=2018-4-30")</f>
        <v>0</v>
      </c>
      <c r="C62" s="56">
        <f t="shared" si="5"/>
        <v>0</v>
      </c>
      <c r="D62" s="56">
        <f>C61+C62</f>
        <v>1</v>
      </c>
    </row>
    <row r="63" spans="1:25" x14ac:dyDescent="0.25">
      <c r="A63" s="54" t="s">
        <v>85</v>
      </c>
      <c r="B63" s="58">
        <f>COUNTIFS(B$20:B$55, "&gt;=2018-05-01", B$20:B$55, "&lt;=2018-5-31")</f>
        <v>0</v>
      </c>
      <c r="C63" s="56">
        <f t="shared" si="5"/>
        <v>0</v>
      </c>
      <c r="D63" s="56">
        <f>C63+D62</f>
        <v>1</v>
      </c>
    </row>
    <row r="64" spans="1:25" x14ac:dyDescent="0.25">
      <c r="A64" s="54" t="s">
        <v>86</v>
      </c>
      <c r="B64" s="58">
        <f>COUNTIFS(B$20:B$55, "&gt;=2018-06-01", B$20:B$55, "&lt;=2018-6-30")</f>
        <v>0</v>
      </c>
      <c r="C64" s="56">
        <f t="shared" si="5"/>
        <v>0</v>
      </c>
      <c r="D64" s="56">
        <f t="shared" ref="D64:D66" si="6">C64+D63</f>
        <v>1</v>
      </c>
    </row>
    <row r="65" spans="1:4" x14ac:dyDescent="0.25">
      <c r="A65" s="54" t="s">
        <v>87</v>
      </c>
      <c r="B65" s="58">
        <f>COUNTIFS(B$20:B$55, "&gt;=2018-07-01")</f>
        <v>0</v>
      </c>
      <c r="C65" s="56">
        <f t="shared" si="5"/>
        <v>0</v>
      </c>
      <c r="D65" s="56">
        <f t="shared" si="6"/>
        <v>1</v>
      </c>
    </row>
    <row r="66" spans="1:4" x14ac:dyDescent="0.25">
      <c r="A66" s="54" t="s">
        <v>88</v>
      </c>
      <c r="B66" s="58">
        <f>COUNTA(A20:A55)-SUM(B61:B65)</f>
        <v>0</v>
      </c>
      <c r="C66" s="56">
        <f t="shared" si="5"/>
        <v>0</v>
      </c>
      <c r="D66" s="56">
        <f t="shared" si="6"/>
        <v>1</v>
      </c>
    </row>
    <row r="67" spans="1:4" ht="16.5" thickBot="1" x14ac:dyDescent="0.3">
      <c r="B67" s="90">
        <f>SUM(B61:B66)</f>
        <v>36</v>
      </c>
      <c r="C67" s="91">
        <f>SUM(C61:C66)</f>
        <v>1</v>
      </c>
    </row>
  </sheetData>
  <sortState ref="A49:Y53">
    <sortCondition ref="A49"/>
  </sortState>
  <conditionalFormatting sqref="B25 B28:B32 B34:B35 B39:B40 B55 B20:B23 B42:B51">
    <cfRule type="cellIs" dxfId="56" priority="64" stopIfTrue="1" operator="equal">
      <formula>$B$2</formula>
    </cfRule>
    <cfRule type="cellIs" dxfId="55" priority="65" stopIfTrue="1" operator="lessThanOrEqual">
      <formula>$B$7</formula>
    </cfRule>
    <cfRule type="cellIs" dxfId="54" priority="66" operator="greaterThan">
      <formula>$B$7</formula>
    </cfRule>
  </conditionalFormatting>
  <conditionalFormatting sqref="B24">
    <cfRule type="cellIs" dxfId="53" priority="43" stopIfTrue="1" operator="equal">
      <formula>$B$2</formula>
    </cfRule>
    <cfRule type="cellIs" dxfId="52" priority="44" stopIfTrue="1" operator="lessThanOrEqual">
      <formula>$B$7</formula>
    </cfRule>
    <cfRule type="cellIs" dxfId="51" priority="45" operator="greaterThan">
      <formula>$B$7</formula>
    </cfRule>
  </conditionalFormatting>
  <conditionalFormatting sqref="B16">
    <cfRule type="cellIs" dxfId="50" priority="5" stopIfTrue="1" operator="equal">
      <formula>$B$2</formula>
    </cfRule>
  </conditionalFormatting>
  <conditionalFormatting sqref="B17">
    <cfRule type="cellIs" dxfId="49" priority="4" stopIfTrue="1" operator="equal">
      <formula>$B$2</formula>
    </cfRule>
    <cfRule type="cellIs" dxfId="48" priority="8" stopIfTrue="1" operator="lessThanOrEqual">
      <formula>$B$6</formula>
    </cfRule>
  </conditionalFormatting>
  <conditionalFormatting sqref="B16">
    <cfRule type="cellIs" dxfId="47" priority="6" stopIfTrue="1" operator="lessThanOrEqual">
      <formula>$B$5</formula>
    </cfRule>
  </conditionalFormatting>
  <conditionalFormatting sqref="B16">
    <cfRule type="cellIs" dxfId="46" priority="7" operator="greaterThan">
      <formula>$B$5</formula>
    </cfRule>
  </conditionalFormatting>
  <conditionalFormatting sqref="B17">
    <cfRule type="cellIs" dxfId="45" priority="9" operator="greaterThan">
      <formula>$B$6</formula>
    </cfRule>
  </conditionalFormatting>
  <pageMargins left="0.25" right="0.25" top="0.75" bottom="0.75" header="0.3" footer="0.3"/>
  <pageSetup scale="55" fitToWidth="2" fitToHeight="2" orientation="portrait" r:id="rId1"/>
  <headerFooter alignWithMargins="0">
    <oddHeader>&amp;L&amp;F&amp;C&amp;A&amp;R&amp;D &amp;T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0" stopIfTrue="1" operator="equal" id="{CB3FC068-8847-4BB7-A5CE-DD71AAC42F2B}">
            <xm:f>PC!$B$2</xm:f>
            <x14:dxf>
              <font>
                <condense val="0"/>
                <extend val="0"/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41" stopIfTrue="1" operator="lessThanOrEqual" id="{CC556A96-251C-4379-A6A9-B46D66DD293A}">
            <xm:f>PC!$B$7</xm:f>
            <x14:dxf>
              <font>
                <condense val="0"/>
                <extend val="0"/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42" operator="greaterThan" id="{DFFE6218-3A3D-4AE3-BF6F-7AD1E0F1F950}">
            <xm:f>PC!$B$7</xm:f>
            <x14:dxf>
              <font>
                <condense val="0"/>
                <extend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B26</xm:sqref>
        </x14:conditionalFormatting>
        <x14:conditionalFormatting xmlns:xm="http://schemas.microsoft.com/office/excel/2006/main">
          <x14:cfRule type="cellIs" priority="37" stopIfTrue="1" operator="equal" id="{CEB3E42B-855E-4F9D-8632-7A85D59FFFE8}">
            <xm:f>PC!$B$2</xm:f>
            <x14:dxf>
              <font>
                <condense val="0"/>
                <extend val="0"/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8" stopIfTrue="1" operator="lessThanOrEqual" id="{70E7B847-5BD3-4058-A281-EC8915F314B7}">
            <xm:f>PC!$B$7</xm:f>
            <x14:dxf>
              <font>
                <condense val="0"/>
                <extend val="0"/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39" operator="greaterThan" id="{2D9FD82C-6814-4ED5-A4AF-FCFD2A993C12}">
            <xm:f>PC!$B$7</xm:f>
            <x14:dxf>
              <font>
                <condense val="0"/>
                <extend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B27</xm:sqref>
        </x14:conditionalFormatting>
        <x14:conditionalFormatting xmlns:xm="http://schemas.microsoft.com/office/excel/2006/main">
          <x14:cfRule type="cellIs" priority="34" stopIfTrue="1" operator="equal" id="{3F491974-761B-4C88-95CD-708E80BAA90F}">
            <xm:f>PC!$B$2</xm:f>
            <x14:dxf>
              <font>
                <condense val="0"/>
                <extend val="0"/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5" stopIfTrue="1" operator="lessThanOrEqual" id="{FE26259F-6FA7-4D19-B08B-2580EFFD9CAB}">
            <xm:f>PC!$B$7</xm:f>
            <x14:dxf>
              <font>
                <condense val="0"/>
                <extend val="0"/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36" operator="greaterThan" id="{3FB714AF-D23B-4B65-8840-F97644BA355B}">
            <xm:f>PC!$B$7</xm:f>
            <x14:dxf>
              <font>
                <condense val="0"/>
                <extend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B33</xm:sqref>
        </x14:conditionalFormatting>
        <x14:conditionalFormatting xmlns:xm="http://schemas.microsoft.com/office/excel/2006/main">
          <x14:cfRule type="cellIs" priority="31" stopIfTrue="1" operator="equal" id="{1BEB76B0-BFF0-4AC6-B1E5-643CB7DFCC9F}">
            <xm:f>PC!$B$2</xm:f>
            <x14:dxf>
              <font>
                <condense val="0"/>
                <extend val="0"/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2" stopIfTrue="1" operator="lessThanOrEqual" id="{8EB49A04-8366-49DD-8E9A-21C89EF3527E}">
            <xm:f>PC!$B$7</xm:f>
            <x14:dxf>
              <font>
                <condense val="0"/>
                <extend val="0"/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33" operator="greaterThan" id="{A766DE8A-DE5D-4D42-93D0-0E1B403DA50B}">
            <xm:f>PC!$B$7</xm:f>
            <x14:dxf>
              <font>
                <condense val="0"/>
                <extend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B36:B38</xm:sqref>
        </x14:conditionalFormatting>
        <x14:conditionalFormatting xmlns:xm="http://schemas.microsoft.com/office/excel/2006/main">
          <x14:cfRule type="cellIs" priority="28" stopIfTrue="1" operator="equal" id="{7EEDB036-8069-4898-8353-C069FCE56300}">
            <xm:f>PC!$B$2</xm:f>
            <x14:dxf>
              <font>
                <condense val="0"/>
                <extend val="0"/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9" stopIfTrue="1" operator="lessThanOrEqual" id="{B740816C-12A6-4CB7-8DCD-09723525A193}">
            <xm:f>PC!$B$7</xm:f>
            <x14:dxf>
              <font>
                <condense val="0"/>
                <extend val="0"/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30" operator="greaterThan" id="{E3CF996D-D97D-47C0-A1EF-01B167201068}">
            <xm:f>PC!$B$7</xm:f>
            <x14:dxf>
              <font>
                <condense val="0"/>
                <extend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B41</xm:sqref>
        </x14:conditionalFormatting>
        <x14:conditionalFormatting xmlns:xm="http://schemas.microsoft.com/office/excel/2006/main">
          <x14:cfRule type="cellIs" priority="19" stopIfTrue="1" operator="equal" id="{10C06247-1D69-4CA6-B982-ED5D832D24E2}">
            <xm:f>PC!$B$2</xm:f>
            <x14:dxf>
              <font>
                <condense val="0"/>
                <extend val="0"/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0" stopIfTrue="1" operator="lessThanOrEqual" id="{BCDE841A-E9B2-45EA-A4AD-4C2EA5F3FB65}">
            <xm:f>PC!$B$7</xm:f>
            <x14:dxf>
              <font>
                <condense val="0"/>
                <extend val="0"/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1" operator="greaterThan" id="{E1E2B00A-7681-4656-8F33-B2A5B0131A00}">
            <xm:f>PC!$B$7</xm:f>
            <x14:dxf>
              <font>
                <condense val="0"/>
                <extend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B53</xm:sqref>
        </x14:conditionalFormatting>
        <x14:conditionalFormatting xmlns:xm="http://schemas.microsoft.com/office/excel/2006/main">
          <x14:cfRule type="cellIs" priority="16" stopIfTrue="1" operator="equal" id="{3F74D922-CCC8-4AD8-B6CA-DBA24B447A40}">
            <xm:f>PC!$B$2</xm:f>
            <x14:dxf>
              <font>
                <condense val="0"/>
                <extend val="0"/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7" stopIfTrue="1" operator="lessThanOrEqual" id="{7A8E78DE-67BE-4155-8C7B-00B77C7802C1}">
            <xm:f>PC!$B$7</xm:f>
            <x14:dxf>
              <font>
                <condense val="0"/>
                <extend val="0"/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8" operator="greaterThan" id="{631A972A-897C-4C08-A7E7-FEB1D29EC15C}">
            <xm:f>PC!$B$7</xm:f>
            <x14:dxf>
              <font>
                <condense val="0"/>
                <extend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B54</xm:sqref>
        </x14:conditionalFormatting>
        <x14:conditionalFormatting xmlns:xm="http://schemas.microsoft.com/office/excel/2006/main">
          <x14:cfRule type="cellIs" priority="1" stopIfTrue="1" operator="equal" id="{E7B2B4E9-3A3D-4061-87DF-6CA0B8911A4F}">
            <xm:f>PC!$B$2</xm:f>
            <x14:dxf>
              <font>
                <condense val="0"/>
                <extend val="0"/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" stopIfTrue="1" operator="lessThanOrEqual" id="{DBB6962D-77FE-4F6E-A0BA-0F25C8BA71F6}">
            <xm:f>PC!$B$7</xm:f>
            <x14:dxf>
              <font>
                <condense val="0"/>
                <extend val="0"/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3" operator="greaterThan" id="{8F84F0CB-103A-4CDB-B3D7-D690469B1142}">
            <xm:f>PC!$B$7</xm:f>
            <x14:dxf>
              <font>
                <condense val="0"/>
                <extend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B52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zoomScaleNormal="100" zoomScaleSheetLayoutView="25" workbookViewId="0">
      <pane xSplit="1" ySplit="9" topLeftCell="B10" activePane="bottomRight" state="frozen"/>
      <selection pane="topRight" activeCell="B1" sqref="B1"/>
      <selection pane="bottomLeft" activeCell="A7" sqref="A7"/>
      <selection pane="bottomRight" activeCell="E1" sqref="E1"/>
    </sheetView>
  </sheetViews>
  <sheetFormatPr defaultColWidth="15.85546875" defaultRowHeight="15.75" x14ac:dyDescent="0.25"/>
  <cols>
    <col min="1" max="1" width="56" style="1" customWidth="1"/>
    <col min="2" max="2" width="13" style="1" customWidth="1"/>
    <col min="3" max="3" width="22.42578125" style="3" customWidth="1"/>
    <col min="4" max="4" width="18.5703125" style="3" customWidth="1"/>
    <col min="5" max="5" width="16.85546875" style="3" customWidth="1"/>
    <col min="6" max="6" width="13.28515625" style="3" customWidth="1"/>
    <col min="7" max="7" width="12" style="3" customWidth="1"/>
    <col min="8" max="8" width="17.28515625" style="3" customWidth="1"/>
    <col min="9" max="9" width="15.140625" style="3" customWidth="1"/>
    <col min="10" max="10" width="11.85546875" style="3" customWidth="1"/>
    <col min="11" max="11" width="13.85546875" style="3" customWidth="1"/>
    <col min="12" max="12" width="15" style="6" bestFit="1" customWidth="1"/>
    <col min="13" max="13" width="12.85546875" style="3" bestFit="1" customWidth="1"/>
    <col min="14" max="14" width="14.7109375" style="3" bestFit="1" customWidth="1"/>
    <col min="15" max="15" width="15" style="6" bestFit="1" customWidth="1"/>
    <col min="16" max="16" width="14.7109375" style="6" bestFit="1" customWidth="1"/>
    <col min="17" max="17" width="14.7109375" style="3" bestFit="1" customWidth="1"/>
    <col min="18" max="18" width="15.42578125" style="3" bestFit="1" customWidth="1"/>
    <col min="19" max="19" width="14.7109375" style="3" bestFit="1" customWidth="1"/>
    <col min="20" max="22" width="13.5703125" style="3" bestFit="1" customWidth="1"/>
    <col min="23" max="23" width="14.7109375" style="6" bestFit="1" customWidth="1"/>
    <col min="24" max="24" width="14.42578125" style="3" customWidth="1"/>
    <col min="25" max="25" width="14.5703125" style="6" bestFit="1" customWidth="1"/>
    <col min="26" max="16384" width="15.85546875" style="1"/>
  </cols>
  <sheetData>
    <row r="1" spans="1:25" ht="45" x14ac:dyDescent="0.25">
      <c r="A1" s="50" t="s">
        <v>32</v>
      </c>
      <c r="C1" s="9" t="s">
        <v>26</v>
      </c>
      <c r="E1" s="21">
        <f>'Summary-Sommaire'!B3</f>
        <v>43314</v>
      </c>
      <c r="G1" s="1"/>
      <c r="H1" s="1"/>
    </row>
    <row r="2" spans="1:25" s="25" customFormat="1" ht="15" x14ac:dyDescent="0.25">
      <c r="A2" s="24" t="s">
        <v>89</v>
      </c>
      <c r="M2" s="24"/>
    </row>
    <row r="3" spans="1:25" s="25" customFormat="1" ht="18" customHeight="1" x14ac:dyDescent="0.25">
      <c r="A3" s="25" t="s">
        <v>22</v>
      </c>
      <c r="B3" s="26"/>
    </row>
    <row r="4" spans="1:25" s="9" customFormat="1" ht="30.75" customHeight="1" x14ac:dyDescent="0.25">
      <c r="A4" s="7" t="s">
        <v>25</v>
      </c>
      <c r="B4" s="34" t="s">
        <v>24</v>
      </c>
    </row>
    <row r="5" spans="1:25" s="9" customFormat="1" ht="30" customHeight="1" x14ac:dyDescent="0.25">
      <c r="A5" s="23" t="s">
        <v>16</v>
      </c>
      <c r="B5" s="11">
        <f>LIB!B5</f>
        <v>43010</v>
      </c>
      <c r="C5" s="11" t="s">
        <v>27</v>
      </c>
    </row>
    <row r="6" spans="1:25" s="9" customFormat="1" ht="30" customHeight="1" x14ac:dyDescent="0.25">
      <c r="A6" s="23" t="s">
        <v>17</v>
      </c>
      <c r="B6" s="11">
        <f>LIB!B6</f>
        <v>43251</v>
      </c>
      <c r="C6" s="11" t="s">
        <v>27</v>
      </c>
    </row>
    <row r="7" spans="1:25" s="2" customFormat="1" ht="30" customHeight="1" x14ac:dyDescent="0.25">
      <c r="A7" s="23" t="s">
        <v>17</v>
      </c>
      <c r="B7" s="11">
        <f>LIB!B7</f>
        <v>43193</v>
      </c>
      <c r="C7" s="11" t="s">
        <v>93</v>
      </c>
      <c r="D7" s="4"/>
      <c r="E7" s="4"/>
      <c r="F7" s="4"/>
      <c r="G7" s="4"/>
      <c r="H7" s="4"/>
      <c r="I7" s="4"/>
      <c r="J7" s="4"/>
      <c r="K7" s="4"/>
      <c r="L7" s="5"/>
      <c r="M7" s="4"/>
      <c r="N7" s="4"/>
      <c r="O7" s="5"/>
      <c r="P7" s="5"/>
      <c r="Q7" s="4"/>
      <c r="R7" s="4"/>
      <c r="S7" s="4"/>
      <c r="T7" s="4"/>
      <c r="U7" s="4"/>
      <c r="V7" s="4"/>
      <c r="W7" s="5"/>
      <c r="X7" s="4"/>
      <c r="Y7" s="5"/>
    </row>
    <row r="8" spans="1:25" s="32" customFormat="1" ht="12" x14ac:dyDescent="0.2">
      <c r="A8" s="30" t="s">
        <v>18</v>
      </c>
      <c r="B8" s="31" t="s">
        <v>9</v>
      </c>
    </row>
    <row r="9" spans="1:25" s="36" customFormat="1" ht="12" x14ac:dyDescent="0.2">
      <c r="A9" s="30" t="s">
        <v>19</v>
      </c>
      <c r="B9" s="31" t="s">
        <v>10</v>
      </c>
    </row>
    <row r="10" spans="1:25" s="2" customFormat="1" x14ac:dyDescent="0.25">
      <c r="A10" s="39"/>
      <c r="B10" s="40" t="s">
        <v>13</v>
      </c>
      <c r="C10" s="40"/>
      <c r="D10" s="40"/>
    </row>
    <row r="11" spans="1:25" s="2" customFormat="1" x14ac:dyDescent="0.25">
      <c r="A11" s="23"/>
      <c r="B11" s="28" t="s">
        <v>14</v>
      </c>
      <c r="C11" s="28"/>
      <c r="D11" s="28"/>
    </row>
    <row r="12" spans="1:25" s="2" customFormat="1" x14ac:dyDescent="0.25">
      <c r="A12" s="23"/>
      <c r="B12" s="29" t="s">
        <v>15</v>
      </c>
      <c r="C12" s="29"/>
      <c r="D12" s="29"/>
    </row>
    <row r="13" spans="1:25" s="2" customFormat="1" ht="9.9499999999999993" customHeight="1" x14ac:dyDescent="0.25">
      <c r="A13" s="23"/>
      <c r="B13" s="60"/>
      <c r="C13" s="60"/>
      <c r="D13" s="60"/>
    </row>
    <row r="14" spans="1:25" s="2" customFormat="1" ht="26.1" customHeight="1" x14ac:dyDescent="0.25">
      <c r="A14" s="23"/>
      <c r="B14" s="60"/>
      <c r="C14" s="82" t="s">
        <v>95</v>
      </c>
      <c r="D14" s="82" t="s">
        <v>96</v>
      </c>
      <c r="E14" s="82" t="s">
        <v>94</v>
      </c>
    </row>
    <row r="15" spans="1:25" s="8" customFormat="1" ht="26.1" customHeight="1" x14ac:dyDescent="0.2">
      <c r="A15" s="7" t="s">
        <v>7</v>
      </c>
      <c r="B15" s="7"/>
      <c r="C15" s="83" t="s">
        <v>97</v>
      </c>
      <c r="D15" s="83" t="s">
        <v>98</v>
      </c>
      <c r="E15" s="82" t="s">
        <v>94</v>
      </c>
    </row>
    <row r="16" spans="1:25" s="14" customFormat="1" ht="15.75" customHeight="1" x14ac:dyDescent="0.2">
      <c r="A16" s="64" t="s">
        <v>4</v>
      </c>
      <c r="B16" s="65">
        <v>43006</v>
      </c>
      <c r="C16" s="87">
        <v>9050.49</v>
      </c>
      <c r="D16" s="70"/>
      <c r="E16" s="74">
        <f>SUM(C16:D16)</f>
        <v>9050.49</v>
      </c>
    </row>
    <row r="17" spans="1:5" s="15" customFormat="1" ht="15.75" customHeight="1" x14ac:dyDescent="0.2">
      <c r="A17" s="12" t="s">
        <v>11</v>
      </c>
      <c r="B17" s="13">
        <v>43250</v>
      </c>
      <c r="C17" s="87">
        <v>38405.800000000003</v>
      </c>
      <c r="D17" s="70"/>
      <c r="E17" s="85">
        <f>SUM(C17:D17)</f>
        <v>38405.800000000003</v>
      </c>
    </row>
    <row r="18" spans="1:5" s="15" customFormat="1" ht="15.75" customHeight="1" x14ac:dyDescent="0.2">
      <c r="A18" s="16" t="s">
        <v>0</v>
      </c>
      <c r="B18" s="22">
        <f>COUNT(B16:B17)</f>
        <v>2</v>
      </c>
      <c r="C18" s="88">
        <f>IF($B$17=0,C16,C17)</f>
        <v>38405.800000000003</v>
      </c>
      <c r="D18" s="72">
        <f>IF($B$17=0,D16,D17)</f>
        <v>0</v>
      </c>
      <c r="E18" s="85">
        <f>+C18+D18</f>
        <v>38405.800000000003</v>
      </c>
    </row>
    <row r="19" spans="1:5" s="8" customFormat="1" ht="26.25" customHeight="1" x14ac:dyDescent="0.2">
      <c r="A19" s="10" t="s">
        <v>6</v>
      </c>
      <c r="B19" s="10"/>
    </row>
    <row r="20" spans="1:5" s="14" customFormat="1" ht="15.75" customHeight="1" x14ac:dyDescent="0.2">
      <c r="A20" s="18" t="s">
        <v>34</v>
      </c>
      <c r="B20" s="11">
        <v>43186</v>
      </c>
      <c r="C20" s="73">
        <v>0</v>
      </c>
      <c r="D20" s="70"/>
      <c r="E20" s="74">
        <f>SUM(C20:D20)</f>
        <v>0</v>
      </c>
    </row>
    <row r="21" spans="1:5" s="14" customFormat="1" ht="15.75" customHeight="1" x14ac:dyDescent="0.2">
      <c r="A21" s="18" t="s">
        <v>42</v>
      </c>
      <c r="B21" s="11">
        <v>43186</v>
      </c>
      <c r="C21" s="73">
        <v>0</v>
      </c>
      <c r="D21" s="70"/>
      <c r="E21" s="74">
        <f t="shared" ref="E21:E39" si="0">SUM(C21:D21)</f>
        <v>0</v>
      </c>
    </row>
    <row r="22" spans="1:5" s="14" customFormat="1" ht="15.75" customHeight="1" x14ac:dyDescent="0.2">
      <c r="A22" s="18" t="s">
        <v>44</v>
      </c>
      <c r="B22" s="11">
        <v>43206</v>
      </c>
      <c r="C22" s="73">
        <v>2148.65</v>
      </c>
      <c r="D22" s="70"/>
      <c r="E22" s="74"/>
    </row>
    <row r="23" spans="1:5" s="14" customFormat="1" ht="15.75" customHeight="1" x14ac:dyDescent="0.2">
      <c r="A23" s="18" t="s">
        <v>45</v>
      </c>
      <c r="B23" s="11">
        <v>43207</v>
      </c>
      <c r="C23" s="73">
        <v>0</v>
      </c>
      <c r="D23" s="70"/>
      <c r="E23" s="74">
        <f t="shared" si="0"/>
        <v>0</v>
      </c>
    </row>
    <row r="24" spans="1:5" s="14" customFormat="1" ht="15.75" customHeight="1" x14ac:dyDescent="0.2">
      <c r="A24" s="18" t="s">
        <v>46</v>
      </c>
      <c r="B24" s="11">
        <v>43186</v>
      </c>
      <c r="C24" s="73">
        <v>0</v>
      </c>
      <c r="D24" s="70"/>
      <c r="E24" s="74">
        <f t="shared" si="0"/>
        <v>0</v>
      </c>
    </row>
    <row r="25" spans="1:5" s="14" customFormat="1" ht="15.75" customHeight="1" x14ac:dyDescent="0.2">
      <c r="A25" s="18" t="s">
        <v>48</v>
      </c>
      <c r="B25" s="11">
        <v>43200</v>
      </c>
      <c r="C25" s="73">
        <v>3785.36</v>
      </c>
      <c r="D25" s="70"/>
      <c r="E25" s="74">
        <f t="shared" si="0"/>
        <v>3785.36</v>
      </c>
    </row>
    <row r="26" spans="1:5" s="14" customFormat="1" ht="15.75" customHeight="1" x14ac:dyDescent="0.2">
      <c r="A26" s="18" t="s">
        <v>56</v>
      </c>
      <c r="B26" s="11">
        <v>43186</v>
      </c>
      <c r="C26" s="73">
        <v>278.83</v>
      </c>
      <c r="D26" s="70"/>
      <c r="E26" s="74">
        <f t="shared" si="0"/>
        <v>278.83</v>
      </c>
    </row>
    <row r="27" spans="1:5" s="14" customFormat="1" ht="15.75" customHeight="1" x14ac:dyDescent="0.2">
      <c r="A27" s="18" t="s">
        <v>57</v>
      </c>
      <c r="B27" s="11">
        <v>43186</v>
      </c>
      <c r="C27" s="73">
        <v>3255</v>
      </c>
      <c r="D27" s="70"/>
      <c r="E27" s="74">
        <f t="shared" si="0"/>
        <v>3255</v>
      </c>
    </row>
    <row r="28" spans="1:5" s="14" customFormat="1" ht="15.75" customHeight="1" x14ac:dyDescent="0.2">
      <c r="A28" s="18" t="s">
        <v>58</v>
      </c>
      <c r="B28" s="11">
        <v>43186</v>
      </c>
      <c r="C28" s="73">
        <v>0</v>
      </c>
      <c r="D28" s="70"/>
      <c r="E28" s="74">
        <f t="shared" si="0"/>
        <v>0</v>
      </c>
    </row>
    <row r="29" spans="1:5" s="14" customFormat="1" ht="15.75" customHeight="1" x14ac:dyDescent="0.2">
      <c r="A29" s="18" t="s">
        <v>59</v>
      </c>
      <c r="B29" s="11">
        <v>43180</v>
      </c>
      <c r="C29" s="73">
        <v>4178.5</v>
      </c>
      <c r="D29" s="70"/>
      <c r="E29" s="74">
        <f t="shared" si="0"/>
        <v>4178.5</v>
      </c>
    </row>
    <row r="30" spans="1:5" s="14" customFormat="1" ht="15.75" customHeight="1" x14ac:dyDescent="0.2">
      <c r="A30" s="18" t="s">
        <v>61</v>
      </c>
      <c r="B30" s="11">
        <v>43186</v>
      </c>
      <c r="C30" s="73">
        <v>0</v>
      </c>
      <c r="D30" s="70"/>
      <c r="E30" s="74">
        <f t="shared" si="0"/>
        <v>0</v>
      </c>
    </row>
    <row r="31" spans="1:5" s="15" customFormat="1" ht="15.75" customHeight="1" x14ac:dyDescent="0.2">
      <c r="A31" s="18" t="s">
        <v>63</v>
      </c>
      <c r="B31" s="11">
        <v>43262</v>
      </c>
      <c r="C31" s="73">
        <v>5214</v>
      </c>
      <c r="D31" s="70"/>
      <c r="E31" s="74">
        <f t="shared" si="0"/>
        <v>5214</v>
      </c>
    </row>
    <row r="32" spans="1:5" s="14" customFormat="1" ht="15.75" customHeight="1" x14ac:dyDescent="0.2">
      <c r="A32" s="18" t="s">
        <v>80</v>
      </c>
      <c r="B32" s="11">
        <v>43186</v>
      </c>
      <c r="C32" s="73">
        <v>1278.1300000000001</v>
      </c>
      <c r="D32" s="70"/>
      <c r="E32" s="74">
        <f t="shared" si="0"/>
        <v>1278.1300000000001</v>
      </c>
    </row>
    <row r="33" spans="1:25" s="14" customFormat="1" ht="15.75" customHeight="1" x14ac:dyDescent="0.2">
      <c r="A33" s="18" t="s">
        <v>79</v>
      </c>
      <c r="B33" s="11">
        <v>43188</v>
      </c>
      <c r="C33" s="73">
        <v>7332.06</v>
      </c>
      <c r="D33" s="70"/>
      <c r="E33" s="74">
        <f t="shared" si="0"/>
        <v>7332.06</v>
      </c>
    </row>
    <row r="34" spans="1:25" s="14" customFormat="1" ht="15.75" customHeight="1" x14ac:dyDescent="0.2">
      <c r="A34" s="18" t="s">
        <v>68</v>
      </c>
      <c r="B34" s="11">
        <v>43186</v>
      </c>
      <c r="C34" s="73">
        <v>343.45</v>
      </c>
      <c r="D34" s="70"/>
      <c r="E34" s="74">
        <f t="shared" si="0"/>
        <v>343.45</v>
      </c>
    </row>
    <row r="35" spans="1:25" s="14" customFormat="1" ht="15.75" customHeight="1" x14ac:dyDescent="0.2">
      <c r="A35" s="18" t="s">
        <v>69</v>
      </c>
      <c r="B35" s="11">
        <v>43186</v>
      </c>
      <c r="C35" s="73">
        <v>0</v>
      </c>
      <c r="D35" s="70"/>
      <c r="E35" s="74">
        <f t="shared" si="0"/>
        <v>0</v>
      </c>
    </row>
    <row r="36" spans="1:25" s="14" customFormat="1" ht="15.75" customHeight="1" x14ac:dyDescent="0.2">
      <c r="A36" s="18" t="s">
        <v>70</v>
      </c>
      <c r="B36" s="11">
        <v>43186</v>
      </c>
      <c r="C36" s="73">
        <v>0</v>
      </c>
      <c r="D36" s="70"/>
      <c r="E36" s="74">
        <f t="shared" si="0"/>
        <v>0</v>
      </c>
    </row>
    <row r="37" spans="1:25" s="14" customFormat="1" ht="15.75" customHeight="1" x14ac:dyDescent="0.2">
      <c r="A37" s="18" t="s">
        <v>77</v>
      </c>
      <c r="B37" s="11">
        <v>43186</v>
      </c>
      <c r="C37" s="73">
        <v>0</v>
      </c>
      <c r="D37" s="70"/>
      <c r="E37" s="74">
        <f t="shared" si="0"/>
        <v>0</v>
      </c>
    </row>
    <row r="38" spans="1:25" s="14" customFormat="1" ht="15.75" customHeight="1" x14ac:dyDescent="0.2">
      <c r="A38" s="18" t="s">
        <v>71</v>
      </c>
      <c r="B38" s="11">
        <v>42824</v>
      </c>
      <c r="C38" s="73">
        <v>1097.94</v>
      </c>
      <c r="D38" s="70"/>
      <c r="E38" s="74">
        <f t="shared" si="0"/>
        <v>1097.94</v>
      </c>
    </row>
    <row r="39" spans="1:25" s="17" customFormat="1" ht="15.75" customHeight="1" x14ac:dyDescent="0.2">
      <c r="A39" s="18" t="s">
        <v>72</v>
      </c>
      <c r="B39" s="11">
        <v>43186</v>
      </c>
      <c r="C39" s="73">
        <v>-2.17</v>
      </c>
      <c r="D39" s="70"/>
      <c r="E39" s="74">
        <f t="shared" si="0"/>
        <v>-2.17</v>
      </c>
    </row>
    <row r="40" spans="1:25" s="20" customFormat="1" ht="25.5" customHeight="1" thickBot="1" x14ac:dyDescent="0.25">
      <c r="A40" s="18" t="s">
        <v>75</v>
      </c>
      <c r="B40" s="11">
        <v>43186</v>
      </c>
      <c r="C40" s="73">
        <v>104.64</v>
      </c>
      <c r="D40" s="71"/>
      <c r="E40" s="74">
        <f t="shared" ref="E40" si="1">SUM(C40:D40)</f>
        <v>104.64</v>
      </c>
    </row>
    <row r="41" spans="1:25" s="44" customFormat="1" ht="25.5" customHeight="1" x14ac:dyDescent="0.2">
      <c r="A41" s="16" t="s">
        <v>0</v>
      </c>
      <c r="B41" s="22">
        <f>COUNT(B20:B40)</f>
        <v>21</v>
      </c>
      <c r="C41" s="88">
        <f>SUM(C20:C40)</f>
        <v>29014.390000000003</v>
      </c>
      <c r="D41" s="72">
        <f>SUM(D20:D40)</f>
        <v>0</v>
      </c>
      <c r="E41" s="84">
        <f>SUM(E20:E40)</f>
        <v>26865.740000000005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:25" ht="16.5" thickBot="1" x14ac:dyDescent="0.3">
      <c r="A42" s="19" t="s">
        <v>2</v>
      </c>
      <c r="B42" s="41">
        <f>B18+B41</f>
        <v>23</v>
      </c>
      <c r="C42" s="89">
        <f>+C41+C18</f>
        <v>67420.19</v>
      </c>
      <c r="D42" s="75">
        <f>+D41+D18</f>
        <v>0</v>
      </c>
      <c r="E42" s="86">
        <f>+E41+E18</f>
        <v>65271.540000000008</v>
      </c>
    </row>
    <row r="43" spans="1:25" ht="16.5" thickBot="1" x14ac:dyDescent="0.3">
      <c r="A43" s="42" t="s">
        <v>28</v>
      </c>
      <c r="B43" s="45">
        <f>B42/(2+COUNTA(A20:A40))</f>
        <v>1</v>
      </c>
      <c r="C43" s="43"/>
      <c r="D43" s="76"/>
      <c r="E43" s="76"/>
    </row>
    <row r="45" spans="1:25" ht="26.25" x14ac:dyDescent="0.25">
      <c r="B45" s="52" t="s">
        <v>81</v>
      </c>
      <c r="C45" s="53" t="s">
        <v>82</v>
      </c>
      <c r="D45" s="53" t="s">
        <v>83</v>
      </c>
    </row>
    <row r="46" spans="1:25" x14ac:dyDescent="0.25">
      <c r="A46" s="54" t="s">
        <v>84</v>
      </c>
      <c r="B46" s="58">
        <f>COUNTIF(B20:B39, "&lt;=2018-04-03")</f>
        <v>16</v>
      </c>
      <c r="C46" s="56">
        <f t="shared" ref="C46:C51" si="2">B46/COUNTA($A$20:$A$39)</f>
        <v>0.8</v>
      </c>
      <c r="D46" s="56">
        <f>C46</f>
        <v>0.8</v>
      </c>
    </row>
    <row r="47" spans="1:25" x14ac:dyDescent="0.25">
      <c r="A47" s="54" t="s">
        <v>101</v>
      </c>
      <c r="B47" s="58">
        <f>COUNTIFS(B$20:B$39, "&gt;=2018-04-04", B$20:B$39, "&lt;=2018-4-30")</f>
        <v>3</v>
      </c>
      <c r="C47" s="56">
        <f t="shared" si="2"/>
        <v>0.15</v>
      </c>
      <c r="D47" s="56">
        <f>C46+C47</f>
        <v>0.95000000000000007</v>
      </c>
    </row>
    <row r="48" spans="1:25" x14ac:dyDescent="0.25">
      <c r="A48" s="54" t="s">
        <v>85</v>
      </c>
      <c r="B48" s="58">
        <f>COUNTIFS(B$20:B$39, "&gt;=2018-05-01", B$20:B$39, "&lt;=2018-5-31")</f>
        <v>0</v>
      </c>
      <c r="C48" s="56">
        <f t="shared" si="2"/>
        <v>0</v>
      </c>
      <c r="D48" s="56">
        <f>C48+D47</f>
        <v>0.95000000000000007</v>
      </c>
    </row>
    <row r="49" spans="1:4" x14ac:dyDescent="0.25">
      <c r="A49" s="54" t="s">
        <v>86</v>
      </c>
      <c r="B49" s="58">
        <f>COUNTIFS(B$20:B$39, "&gt;=2018-06-01", B$20:B$39, "&lt;=20187-6-30")</f>
        <v>0</v>
      </c>
      <c r="C49" s="56">
        <f t="shared" si="2"/>
        <v>0</v>
      </c>
      <c r="D49" s="56">
        <f t="shared" ref="D49:D51" si="3">C49+D48</f>
        <v>0.95000000000000007</v>
      </c>
    </row>
    <row r="50" spans="1:4" x14ac:dyDescent="0.25">
      <c r="A50" s="54" t="s">
        <v>87</v>
      </c>
      <c r="B50" s="58">
        <f>COUNTIFS(B$20:B$39, "&gt;=2018-07-01")</f>
        <v>0</v>
      </c>
      <c r="C50" s="56">
        <f t="shared" si="2"/>
        <v>0</v>
      </c>
      <c r="D50" s="56">
        <f t="shared" si="3"/>
        <v>0.95000000000000007</v>
      </c>
    </row>
    <row r="51" spans="1:4" x14ac:dyDescent="0.25">
      <c r="A51" s="54" t="s">
        <v>88</v>
      </c>
      <c r="B51" s="58">
        <f>COUNTA(A20:A39)-SUM(B46:B50)</f>
        <v>1</v>
      </c>
      <c r="C51" s="56">
        <f t="shared" si="2"/>
        <v>0.05</v>
      </c>
      <c r="D51" s="56">
        <f t="shared" si="3"/>
        <v>1</v>
      </c>
    </row>
    <row r="52" spans="1:4" ht="16.5" thickBot="1" x14ac:dyDescent="0.3">
      <c r="B52" s="90">
        <f>SUM(B46:B51)</f>
        <v>20</v>
      </c>
      <c r="C52" s="91">
        <f>SUM(C46:C51)</f>
        <v>1</v>
      </c>
    </row>
  </sheetData>
  <conditionalFormatting sqref="B37:B40 B24:B32 B20:B22">
    <cfRule type="cellIs" dxfId="20" priority="16" stopIfTrue="1" operator="equal">
      <formula>$B$2</formula>
    </cfRule>
    <cfRule type="cellIs" dxfId="19" priority="17" stopIfTrue="1" operator="lessThanOrEqual">
      <formula>$B$7</formula>
    </cfRule>
    <cfRule type="cellIs" dxfId="18" priority="18" operator="greaterThan">
      <formula>$B$7</formula>
    </cfRule>
  </conditionalFormatting>
  <conditionalFormatting sqref="B17">
    <cfRule type="cellIs" dxfId="17" priority="28" stopIfTrue="1" operator="equal">
      <formula>$B$2</formula>
    </cfRule>
    <cfRule type="cellIs" dxfId="16" priority="35" stopIfTrue="1" operator="lessThanOrEqual">
      <formula>$B$6</formula>
    </cfRule>
  </conditionalFormatting>
  <conditionalFormatting sqref="B16">
    <cfRule type="cellIs" dxfId="15" priority="29" stopIfTrue="1" operator="equal">
      <formula>$B$2</formula>
    </cfRule>
    <cfRule type="cellIs" dxfId="14" priority="31" stopIfTrue="1" operator="lessThanOrEqual">
      <formula>$B$5</formula>
    </cfRule>
  </conditionalFormatting>
  <conditionalFormatting sqref="B16">
    <cfRule type="cellIs" dxfId="13" priority="32" operator="greaterThan">
      <formula>$B$5</formula>
    </cfRule>
  </conditionalFormatting>
  <conditionalFormatting sqref="B17">
    <cfRule type="cellIs" dxfId="12" priority="36" operator="greaterThan">
      <formula>$B$6</formula>
    </cfRule>
  </conditionalFormatting>
  <conditionalFormatting sqref="B33:B36">
    <cfRule type="cellIs" dxfId="11" priority="10" stopIfTrue="1" operator="equal">
      <formula>$B$2</formula>
    </cfRule>
    <cfRule type="cellIs" dxfId="10" priority="11" stopIfTrue="1" operator="lessThanOrEqual">
      <formula>$B$7</formula>
    </cfRule>
    <cfRule type="cellIs" dxfId="9" priority="12" operator="greaterThan">
      <formula>$B$7</formula>
    </cfRule>
  </conditionalFormatting>
  <conditionalFormatting sqref="B23">
    <cfRule type="cellIs" dxfId="8" priority="1" stopIfTrue="1" operator="equal">
      <formula>$B$2</formula>
    </cfRule>
    <cfRule type="cellIs" dxfId="7" priority="2" stopIfTrue="1" operator="lessThanOrEqual">
      <formula>$B$7</formula>
    </cfRule>
    <cfRule type="cellIs" dxfId="6" priority="3" operator="greaterThan">
      <formula>$B$7</formula>
    </cfRule>
  </conditionalFormatting>
  <pageMargins left="0.25" right="0.25" top="0.75" bottom="0.75" header="0.3" footer="0.3"/>
  <pageSetup scale="70" fitToWidth="2" fitToHeight="2" orientation="portrait" r:id="rId1"/>
  <headerFooter alignWithMargins="0">
    <oddHeader>&amp;L&amp;F&amp;C&amp;A&amp;R&amp;D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zoomScaleNormal="100" zoomScaleSheetLayoutView="25" workbookViewId="0">
      <pane xSplit="1" ySplit="9" topLeftCell="B10" activePane="bottomRight" state="frozen"/>
      <selection pane="topRight" activeCell="B1" sqref="B1"/>
      <selection pane="bottomLeft" activeCell="A7" sqref="A7"/>
      <selection pane="bottomRight" activeCell="E1" sqref="E1"/>
    </sheetView>
  </sheetViews>
  <sheetFormatPr defaultColWidth="15.85546875" defaultRowHeight="15.75" x14ac:dyDescent="0.25"/>
  <cols>
    <col min="1" max="1" width="56" style="1" customWidth="1"/>
    <col min="2" max="2" width="13" style="1" customWidth="1"/>
    <col min="3" max="3" width="22.42578125" style="3" customWidth="1"/>
    <col min="4" max="4" width="18.5703125" style="3" customWidth="1"/>
    <col min="5" max="5" width="16.85546875" style="3" customWidth="1"/>
    <col min="6" max="6" width="13.28515625" style="3" customWidth="1"/>
    <col min="7" max="7" width="12" style="3" customWidth="1"/>
    <col min="8" max="8" width="15.28515625" style="3" customWidth="1"/>
    <col min="9" max="9" width="15.7109375" style="3" customWidth="1"/>
    <col min="10" max="10" width="11.85546875" style="3" customWidth="1"/>
    <col min="11" max="11" width="13.85546875" style="3" customWidth="1"/>
    <col min="12" max="12" width="15" style="6" bestFit="1" customWidth="1"/>
    <col min="13" max="13" width="12.85546875" style="3" bestFit="1" customWidth="1"/>
    <col min="14" max="14" width="14.7109375" style="3" bestFit="1" customWidth="1"/>
    <col min="15" max="15" width="15" style="6" bestFit="1" customWidth="1"/>
    <col min="16" max="16" width="14.7109375" style="6" bestFit="1" customWidth="1"/>
    <col min="17" max="17" width="14.7109375" style="3" bestFit="1" customWidth="1"/>
    <col min="18" max="18" width="15.42578125" style="3" bestFit="1" customWidth="1"/>
    <col min="19" max="19" width="14.7109375" style="3" bestFit="1" customWidth="1"/>
    <col min="20" max="22" width="13.5703125" style="3" bestFit="1" customWidth="1"/>
    <col min="23" max="23" width="14.7109375" style="6" bestFit="1" customWidth="1"/>
    <col min="24" max="24" width="14.42578125" style="3" customWidth="1"/>
    <col min="25" max="25" width="14.5703125" style="6" bestFit="1" customWidth="1"/>
    <col min="26" max="16384" width="15.85546875" style="1"/>
  </cols>
  <sheetData>
    <row r="1" spans="1:25" ht="45" x14ac:dyDescent="0.25">
      <c r="A1" s="50" t="s">
        <v>32</v>
      </c>
      <c r="C1" s="9" t="s">
        <v>26</v>
      </c>
      <c r="E1" s="21">
        <f>'Summary-Sommaire'!B3</f>
        <v>43314</v>
      </c>
      <c r="G1" s="1"/>
      <c r="H1" s="1"/>
    </row>
    <row r="2" spans="1:25" s="25" customFormat="1" ht="15" x14ac:dyDescent="0.25">
      <c r="A2" s="24" t="s">
        <v>89</v>
      </c>
      <c r="M2" s="24"/>
    </row>
    <row r="3" spans="1:25" s="25" customFormat="1" ht="18" customHeight="1" x14ac:dyDescent="0.25">
      <c r="A3" s="25" t="s">
        <v>23</v>
      </c>
      <c r="B3" s="26"/>
    </row>
    <row r="4" spans="1:25" s="9" customFormat="1" ht="30.75" customHeight="1" x14ac:dyDescent="0.25">
      <c r="A4" s="7" t="s">
        <v>25</v>
      </c>
      <c r="B4" s="34" t="s">
        <v>24</v>
      </c>
    </row>
    <row r="5" spans="1:25" s="9" customFormat="1" ht="30" customHeight="1" x14ac:dyDescent="0.25">
      <c r="A5" s="23" t="s">
        <v>16</v>
      </c>
      <c r="B5" s="11">
        <f>LIB!B5</f>
        <v>43010</v>
      </c>
      <c r="C5" s="11" t="s">
        <v>27</v>
      </c>
    </row>
    <row r="6" spans="1:25" s="9" customFormat="1" ht="30" customHeight="1" x14ac:dyDescent="0.25">
      <c r="A6" s="23" t="s">
        <v>17</v>
      </c>
      <c r="B6" s="11">
        <f>LIB!B6</f>
        <v>43251</v>
      </c>
      <c r="C6" s="11" t="s">
        <v>27</v>
      </c>
    </row>
    <row r="7" spans="1:25" s="2" customFormat="1" ht="30" customHeight="1" x14ac:dyDescent="0.25">
      <c r="A7" s="23" t="s">
        <v>17</v>
      </c>
      <c r="B7" s="11">
        <f>LIB!B7</f>
        <v>43193</v>
      </c>
      <c r="C7" s="11" t="s">
        <v>93</v>
      </c>
      <c r="D7" s="4"/>
      <c r="E7" s="4"/>
      <c r="F7" s="4"/>
      <c r="G7" s="4"/>
      <c r="H7" s="4"/>
      <c r="I7" s="4"/>
      <c r="J7" s="4"/>
      <c r="K7" s="4"/>
      <c r="L7" s="5"/>
      <c r="M7" s="4"/>
      <c r="N7" s="4"/>
      <c r="O7" s="5"/>
      <c r="P7" s="5"/>
      <c r="Q7" s="4"/>
      <c r="R7" s="4"/>
      <c r="S7" s="4"/>
      <c r="T7" s="4"/>
      <c r="U7" s="4"/>
      <c r="V7" s="4"/>
      <c r="W7" s="5"/>
      <c r="X7" s="4"/>
      <c r="Y7" s="5"/>
    </row>
    <row r="8" spans="1:25" s="32" customFormat="1" ht="12" x14ac:dyDescent="0.2">
      <c r="A8" s="30" t="s">
        <v>18</v>
      </c>
      <c r="B8" s="31" t="s">
        <v>9</v>
      </c>
    </row>
    <row r="9" spans="1:25" s="36" customFormat="1" ht="12" x14ac:dyDescent="0.2">
      <c r="A9" s="30" t="s">
        <v>19</v>
      </c>
      <c r="B9" s="31" t="s">
        <v>10</v>
      </c>
    </row>
    <row r="10" spans="1:25" s="2" customFormat="1" x14ac:dyDescent="0.25">
      <c r="A10" s="23"/>
      <c r="B10" s="27" t="s">
        <v>13</v>
      </c>
      <c r="C10" s="27"/>
      <c r="D10" s="27"/>
    </row>
    <row r="11" spans="1:25" s="2" customFormat="1" x14ac:dyDescent="0.25">
      <c r="A11" s="23"/>
      <c r="B11" s="28" t="s">
        <v>14</v>
      </c>
      <c r="C11" s="28"/>
      <c r="D11" s="28"/>
    </row>
    <row r="12" spans="1:25" s="2" customFormat="1" x14ac:dyDescent="0.25">
      <c r="A12" s="23"/>
      <c r="B12" s="29" t="s">
        <v>15</v>
      </c>
      <c r="C12" s="29"/>
      <c r="D12" s="29"/>
    </row>
    <row r="13" spans="1:25" s="2" customFormat="1" ht="9.9499999999999993" customHeight="1" x14ac:dyDescent="0.25">
      <c r="A13" s="23"/>
      <c r="B13" s="60"/>
      <c r="C13" s="60"/>
      <c r="D13" s="60"/>
    </row>
    <row r="14" spans="1:25" s="2" customFormat="1" ht="26.1" customHeight="1" x14ac:dyDescent="0.25">
      <c r="A14" s="23"/>
      <c r="B14" s="60"/>
      <c r="C14" s="82" t="s">
        <v>95</v>
      </c>
      <c r="D14" s="82" t="s">
        <v>96</v>
      </c>
      <c r="E14" s="82" t="s">
        <v>94</v>
      </c>
    </row>
    <row r="15" spans="1:25" s="8" customFormat="1" ht="26.1" customHeight="1" x14ac:dyDescent="0.2">
      <c r="A15" s="7" t="s">
        <v>8</v>
      </c>
      <c r="B15" s="7"/>
      <c r="C15" s="83" t="s">
        <v>97</v>
      </c>
      <c r="D15" s="83" t="s">
        <v>98</v>
      </c>
      <c r="E15" s="82" t="s">
        <v>94</v>
      </c>
    </row>
    <row r="16" spans="1:25" s="14" customFormat="1" ht="15.75" customHeight="1" x14ac:dyDescent="0.2">
      <c r="A16" s="64" t="s">
        <v>4</v>
      </c>
      <c r="B16" s="65">
        <v>43018</v>
      </c>
      <c r="C16" s="87">
        <v>4267.29</v>
      </c>
      <c r="D16" s="70"/>
      <c r="E16" s="74">
        <f>SUM(C16:D16)</f>
        <v>4267.29</v>
      </c>
    </row>
    <row r="17" spans="1:25" s="15" customFormat="1" ht="15.75" customHeight="1" thickBot="1" x14ac:dyDescent="0.25">
      <c r="A17" s="12" t="s">
        <v>11</v>
      </c>
      <c r="B17" s="38">
        <v>43262</v>
      </c>
      <c r="C17" s="87">
        <v>4424.79</v>
      </c>
      <c r="D17" s="70"/>
      <c r="E17" s="85">
        <f>SUM(C17:D17)</f>
        <v>4424.79</v>
      </c>
    </row>
    <row r="18" spans="1:25" s="15" customFormat="1" ht="15.75" customHeight="1" x14ac:dyDescent="0.2">
      <c r="A18" s="16" t="s">
        <v>0</v>
      </c>
      <c r="B18" s="22">
        <f>COUNT(B16:B17)</f>
        <v>2</v>
      </c>
      <c r="C18" s="88">
        <f>IF($B$17=0,C16,C17)</f>
        <v>4424.79</v>
      </c>
      <c r="D18" s="72">
        <f>IF($B$17=0,D16,D17)</f>
        <v>0</v>
      </c>
      <c r="E18" s="85">
        <f>+C18+D18</f>
        <v>4424.79</v>
      </c>
    </row>
    <row r="19" spans="1:25" s="8" customFormat="1" ht="26.25" customHeight="1" x14ac:dyDescent="0.2">
      <c r="A19" s="10" t="s">
        <v>6</v>
      </c>
      <c r="B19" s="10"/>
      <c r="C19" s="17"/>
      <c r="D19" s="17"/>
      <c r="E19" s="17"/>
    </row>
    <row r="20" spans="1:25" s="17" customFormat="1" ht="15.75" customHeight="1" x14ac:dyDescent="0.2">
      <c r="A20" s="16" t="s">
        <v>0</v>
      </c>
      <c r="B20" s="22">
        <f>COUNT(#REF!)</f>
        <v>0</v>
      </c>
      <c r="C20" s="88"/>
      <c r="D20" s="72"/>
      <c r="E20" s="84">
        <f>SUM(C20:D20)</f>
        <v>0</v>
      </c>
    </row>
    <row r="21" spans="1:25" s="20" customFormat="1" ht="25.5" customHeight="1" thickBot="1" x14ac:dyDescent="0.25">
      <c r="A21" s="19" t="s">
        <v>2</v>
      </c>
      <c r="B21" s="41">
        <f>B18+B20</f>
        <v>2</v>
      </c>
      <c r="C21" s="89">
        <f>C18+C20</f>
        <v>4424.79</v>
      </c>
      <c r="D21" s="75">
        <f>+D19+D18</f>
        <v>0</v>
      </c>
      <c r="E21" s="86">
        <f>+E19+E18</f>
        <v>4424.79</v>
      </c>
    </row>
    <row r="22" spans="1:25" s="44" customFormat="1" ht="25.5" customHeight="1" thickBot="1" x14ac:dyDescent="0.25">
      <c r="A22" s="42" t="s">
        <v>28</v>
      </c>
      <c r="B22" s="45">
        <f>B21/(2)</f>
        <v>1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</sheetData>
  <conditionalFormatting sqref="B16:B17">
    <cfRule type="cellIs" dxfId="5" priority="7" stopIfTrue="1" operator="equal">
      <formula>$B$2</formula>
    </cfRule>
    <cfRule type="cellIs" dxfId="4" priority="8" stopIfTrue="1" operator="lessThanOrEqual">
      <formula>$B$6</formula>
    </cfRule>
  </conditionalFormatting>
  <conditionalFormatting sqref="B16:B17">
    <cfRule type="cellIs" dxfId="3" priority="9" operator="greaterThan">
      <formula>$B$6</formula>
    </cfRule>
  </conditionalFormatting>
  <pageMargins left="0.25" right="0.25" top="0.75" bottom="0.75" header="0.3" footer="0.3"/>
  <pageSetup scale="70" fitToWidth="2" fitToHeight="2" orientation="portrait" r:id="rId1"/>
  <headerFooter alignWithMargins="0">
    <oddHeader>&amp;L&amp;F&amp;C&amp;A&amp;R&amp;D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zoomScaleNormal="100" zoomScaleSheetLayoutView="25" workbookViewId="0">
      <pane xSplit="1" ySplit="9" topLeftCell="B10" activePane="bottomRight" state="frozen"/>
      <selection pane="topRight" activeCell="B1" sqref="B1"/>
      <selection pane="bottomLeft" activeCell="A7" sqref="A7"/>
      <selection pane="bottomRight" activeCell="E1" sqref="E1"/>
    </sheetView>
  </sheetViews>
  <sheetFormatPr defaultColWidth="15.85546875" defaultRowHeight="15.75" x14ac:dyDescent="0.25"/>
  <cols>
    <col min="1" max="1" width="56" style="1" customWidth="1"/>
    <col min="2" max="2" width="13" style="1" customWidth="1"/>
    <col min="3" max="3" width="22.42578125" style="3" customWidth="1"/>
    <col min="4" max="4" width="18.5703125" style="3" customWidth="1"/>
    <col min="5" max="6" width="13.28515625" style="3" customWidth="1"/>
    <col min="7" max="7" width="12" style="3" customWidth="1"/>
    <col min="8" max="8" width="15.28515625" style="3" customWidth="1"/>
    <col min="9" max="9" width="15.7109375" style="3" customWidth="1"/>
    <col min="10" max="10" width="11.85546875" style="3" customWidth="1"/>
    <col min="11" max="11" width="13.85546875" style="3" customWidth="1"/>
    <col min="12" max="12" width="15" style="6" bestFit="1" customWidth="1"/>
    <col min="13" max="13" width="12.85546875" style="3" bestFit="1" customWidth="1"/>
    <col min="14" max="14" width="14.7109375" style="3" bestFit="1" customWidth="1"/>
    <col min="15" max="15" width="15" style="6" bestFit="1" customWidth="1"/>
    <col min="16" max="16" width="14.7109375" style="6" bestFit="1" customWidth="1"/>
    <col min="17" max="17" width="14.7109375" style="3" bestFit="1" customWidth="1"/>
    <col min="18" max="18" width="15.42578125" style="3" bestFit="1" customWidth="1"/>
    <col min="19" max="19" width="14.7109375" style="3" bestFit="1" customWidth="1"/>
    <col min="20" max="22" width="13.5703125" style="3" bestFit="1" customWidth="1"/>
    <col min="23" max="23" width="14.7109375" style="6" bestFit="1" customWidth="1"/>
    <col min="24" max="24" width="14.42578125" style="3" customWidth="1"/>
    <col min="25" max="25" width="14.5703125" style="6" bestFit="1" customWidth="1"/>
    <col min="26" max="16384" width="15.85546875" style="1"/>
  </cols>
  <sheetData>
    <row r="1" spans="1:25" ht="45" x14ac:dyDescent="0.25">
      <c r="A1" s="50" t="s">
        <v>32</v>
      </c>
      <c r="C1" s="9" t="s">
        <v>26</v>
      </c>
      <c r="E1" s="21">
        <f>'Summary-Sommaire'!B3</f>
        <v>43314</v>
      </c>
      <c r="G1" s="1"/>
      <c r="H1" s="1"/>
    </row>
    <row r="2" spans="1:25" s="25" customFormat="1" ht="15" x14ac:dyDescent="0.25">
      <c r="A2" s="24" t="s">
        <v>89</v>
      </c>
      <c r="M2" s="24"/>
    </row>
    <row r="3" spans="1:25" s="25" customFormat="1" ht="18" customHeight="1" x14ac:dyDescent="0.25">
      <c r="A3" s="25" t="s">
        <v>91</v>
      </c>
      <c r="B3" s="26"/>
    </row>
    <row r="4" spans="1:25" s="9" customFormat="1" ht="30.75" customHeight="1" x14ac:dyDescent="0.25">
      <c r="A4" s="7" t="s">
        <v>25</v>
      </c>
      <c r="B4" s="34" t="s">
        <v>24</v>
      </c>
    </row>
    <row r="5" spans="1:25" s="9" customFormat="1" ht="30" customHeight="1" x14ac:dyDescent="0.25">
      <c r="A5" s="23" t="s">
        <v>16</v>
      </c>
      <c r="B5" s="11">
        <f>LIB!B5</f>
        <v>43010</v>
      </c>
      <c r="C5" s="11" t="s">
        <v>27</v>
      </c>
    </row>
    <row r="6" spans="1:25" s="9" customFormat="1" ht="30" customHeight="1" x14ac:dyDescent="0.25">
      <c r="A6" s="23" t="s">
        <v>17</v>
      </c>
      <c r="B6" s="11">
        <f>LIB!B6</f>
        <v>43251</v>
      </c>
      <c r="C6" s="11" t="s">
        <v>27</v>
      </c>
    </row>
    <row r="7" spans="1:25" s="2" customFormat="1" ht="30" customHeight="1" x14ac:dyDescent="0.25">
      <c r="A7" s="23" t="s">
        <v>17</v>
      </c>
      <c r="B7" s="11">
        <f>LIB!B7</f>
        <v>43193</v>
      </c>
      <c r="C7" s="11" t="s">
        <v>93</v>
      </c>
      <c r="D7" s="4"/>
      <c r="E7" s="4"/>
      <c r="F7" s="4"/>
      <c r="G7" s="4"/>
      <c r="H7" s="4"/>
      <c r="I7" s="4"/>
      <c r="J7" s="4"/>
      <c r="K7" s="4"/>
      <c r="L7" s="5"/>
      <c r="M7" s="4"/>
      <c r="N7" s="4"/>
      <c r="O7" s="5"/>
      <c r="P7" s="5"/>
      <c r="Q7" s="4"/>
      <c r="R7" s="4"/>
      <c r="S7" s="4"/>
      <c r="T7" s="4"/>
      <c r="U7" s="4"/>
      <c r="V7" s="4"/>
      <c r="W7" s="5"/>
      <c r="X7" s="4"/>
      <c r="Y7" s="5"/>
    </row>
    <row r="8" spans="1:25" s="32" customFormat="1" ht="12" x14ac:dyDescent="0.2">
      <c r="A8" s="30" t="s">
        <v>18</v>
      </c>
      <c r="B8" s="31" t="s">
        <v>9</v>
      </c>
    </row>
    <row r="9" spans="1:25" s="36" customFormat="1" ht="12" x14ac:dyDescent="0.2">
      <c r="A9" s="30" t="s">
        <v>19</v>
      </c>
      <c r="B9" s="31" t="s">
        <v>10</v>
      </c>
    </row>
    <row r="10" spans="1:25" s="2" customFormat="1" x14ac:dyDescent="0.25">
      <c r="A10" s="23"/>
      <c r="B10" s="27" t="s">
        <v>13</v>
      </c>
      <c r="C10" s="27"/>
      <c r="D10" s="27"/>
    </row>
    <row r="11" spans="1:25" s="2" customFormat="1" x14ac:dyDescent="0.25">
      <c r="A11" s="23"/>
      <c r="B11" s="28" t="s">
        <v>14</v>
      </c>
      <c r="C11" s="28"/>
      <c r="D11" s="28"/>
    </row>
    <row r="12" spans="1:25" s="2" customFormat="1" x14ac:dyDescent="0.25">
      <c r="A12" s="23"/>
      <c r="B12" s="29" t="s">
        <v>15</v>
      </c>
      <c r="C12" s="29"/>
      <c r="D12" s="29"/>
    </row>
    <row r="13" spans="1:25" s="2" customFormat="1" ht="9.9499999999999993" customHeight="1" x14ac:dyDescent="0.25">
      <c r="A13" s="23"/>
      <c r="B13" s="60"/>
      <c r="C13" s="60"/>
      <c r="D13" s="60"/>
    </row>
    <row r="14" spans="1:25" s="2" customFormat="1" ht="26.1" customHeight="1" x14ac:dyDescent="0.25">
      <c r="A14" s="23"/>
      <c r="B14" s="60"/>
      <c r="C14" s="82" t="s">
        <v>95</v>
      </c>
      <c r="D14" s="82" t="s">
        <v>96</v>
      </c>
      <c r="E14" s="82" t="s">
        <v>94</v>
      </c>
    </row>
    <row r="15" spans="1:25" s="8" customFormat="1" ht="26.1" customHeight="1" x14ac:dyDescent="0.2">
      <c r="A15" s="7" t="s">
        <v>91</v>
      </c>
      <c r="B15" s="7"/>
      <c r="C15" s="83" t="s">
        <v>97</v>
      </c>
      <c r="D15" s="83" t="s">
        <v>98</v>
      </c>
      <c r="E15" s="82" t="s">
        <v>94</v>
      </c>
    </row>
    <row r="16" spans="1:25" s="14" customFormat="1" ht="15.75" customHeight="1" x14ac:dyDescent="0.2">
      <c r="A16" s="64" t="s">
        <v>4</v>
      </c>
      <c r="B16" s="65">
        <v>43011</v>
      </c>
      <c r="C16" s="87">
        <v>85.81</v>
      </c>
      <c r="D16" s="70"/>
      <c r="E16" s="74">
        <f>SUM(C16:D16)</f>
        <v>85.81</v>
      </c>
    </row>
    <row r="17" spans="1:25" s="15" customFormat="1" ht="15.75" customHeight="1" thickBot="1" x14ac:dyDescent="0.25">
      <c r="A17" s="12" t="s">
        <v>11</v>
      </c>
      <c r="B17" s="38">
        <v>43151</v>
      </c>
      <c r="C17" s="87">
        <v>256.11</v>
      </c>
      <c r="D17" s="70"/>
      <c r="E17" s="85">
        <f>SUM(C17:D17)</f>
        <v>256.11</v>
      </c>
    </row>
    <row r="18" spans="1:25" s="15" customFormat="1" ht="15.75" customHeight="1" x14ac:dyDescent="0.2">
      <c r="A18" s="16" t="s">
        <v>0</v>
      </c>
      <c r="B18" s="22">
        <f>COUNT(B16:B17)</f>
        <v>2</v>
      </c>
      <c r="C18" s="88">
        <f>IF($B$17=0,C16,C17)</f>
        <v>256.11</v>
      </c>
      <c r="D18" s="72">
        <f>IF($B$17=0,D16,D17)</f>
        <v>0</v>
      </c>
      <c r="E18" s="85">
        <f>+C18+D18</f>
        <v>256.11</v>
      </c>
    </row>
    <row r="19" spans="1:25" s="8" customFormat="1" ht="26.25" customHeight="1" x14ac:dyDescent="0.2">
      <c r="A19" s="10" t="s">
        <v>6</v>
      </c>
      <c r="B19" s="80"/>
      <c r="C19" s="17"/>
      <c r="D19" s="17"/>
      <c r="E19" s="17"/>
    </row>
    <row r="20" spans="1:25" s="17" customFormat="1" ht="15.75" customHeight="1" x14ac:dyDescent="0.2">
      <c r="A20" s="16" t="s">
        <v>0</v>
      </c>
      <c r="B20" s="22">
        <f>COUNT(#REF!)</f>
        <v>0</v>
      </c>
      <c r="C20" s="63"/>
      <c r="D20" s="62"/>
      <c r="E20" s="69">
        <f>SUM(C20:D20)</f>
        <v>0</v>
      </c>
    </row>
    <row r="21" spans="1:25" s="20" customFormat="1" ht="25.5" customHeight="1" thickBot="1" x14ac:dyDescent="0.25">
      <c r="A21" s="19" t="s">
        <v>2</v>
      </c>
      <c r="B21" s="41">
        <f>B18+B20</f>
        <v>2</v>
      </c>
      <c r="C21" s="79">
        <f>C18+C20</f>
        <v>256.11</v>
      </c>
      <c r="D21" s="78">
        <f>+D19+D18</f>
        <v>0</v>
      </c>
      <c r="E21" s="77">
        <f>+E19+E18</f>
        <v>256.11</v>
      </c>
    </row>
    <row r="22" spans="1:25" s="44" customFormat="1" ht="25.5" customHeight="1" thickBot="1" x14ac:dyDescent="0.25">
      <c r="A22" s="42" t="s">
        <v>28</v>
      </c>
      <c r="B22" s="45">
        <f>B21/(2)</f>
        <v>1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</sheetData>
  <conditionalFormatting sqref="B16:B17">
    <cfRule type="cellIs" dxfId="2" priority="4" stopIfTrue="1" operator="equal">
      <formula>$B$2</formula>
    </cfRule>
    <cfRule type="cellIs" dxfId="1" priority="5" stopIfTrue="1" operator="lessThanOrEqual">
      <formula>$B$6</formula>
    </cfRule>
  </conditionalFormatting>
  <conditionalFormatting sqref="B16:B17">
    <cfRule type="cellIs" dxfId="0" priority="6" operator="greaterThan">
      <formula>$B$6</formula>
    </cfRule>
  </conditionalFormatting>
  <pageMargins left="0.25" right="0.25" top="0.75" bottom="0.75" header="0.3" footer="0.3"/>
  <pageSetup scale="50" fitToWidth="2" fitToHeight="2" orientation="portrait" r:id="rId1"/>
  <headerFooter alignWithMargins="0">
    <oddHeader>&amp;L&amp;F&amp;C&amp;A&amp;R&amp;D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Summary-Sommaire</vt:lpstr>
      <vt:lpstr>LIB</vt:lpstr>
      <vt:lpstr>PC</vt:lpstr>
      <vt:lpstr>NDP-NPD</vt:lpstr>
      <vt:lpstr>PVNBGP</vt:lpstr>
      <vt:lpstr>PANB-AGNB</vt:lpstr>
      <vt:lpstr>KISS</vt:lpstr>
      <vt:lpstr>KISS!Print_Area</vt:lpstr>
      <vt:lpstr>LIB!Print_Area</vt:lpstr>
      <vt:lpstr>'NDP-NPD'!Print_Area</vt:lpstr>
      <vt:lpstr>'PANB-AGNB'!Print_Area</vt:lpstr>
      <vt:lpstr>PC!Print_Area</vt:lpstr>
      <vt:lpstr>PVNBGP!Print_Area</vt:lpstr>
      <vt:lpstr>'Summary-Sommaire'!Print_Area</vt:lpstr>
      <vt:lpstr>KISS!Print_Titles</vt:lpstr>
      <vt:lpstr>LIB!Print_Titles</vt:lpstr>
      <vt:lpstr>'NDP-NPD'!Print_Titles</vt:lpstr>
      <vt:lpstr>'PANB-AGNB'!Print_Titles</vt:lpstr>
      <vt:lpstr>PC!Print_Titles</vt:lpstr>
      <vt:lpstr>PVNBGP!Print_Titles</vt:lpstr>
      <vt:lpstr>'Summary-Sommaire'!Print_Titles</vt:lpstr>
    </vt:vector>
  </TitlesOfParts>
  <Company>OSPF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caredmond</dc:creator>
  <cp:lastModifiedBy>Lister, Kendra (ENB)</cp:lastModifiedBy>
  <cp:lastPrinted>2018-04-05T12:11:51Z</cp:lastPrinted>
  <dcterms:created xsi:type="dcterms:W3CDTF">2005-07-06T12:44:23Z</dcterms:created>
  <dcterms:modified xsi:type="dcterms:W3CDTF">2018-08-02T14:17:09Z</dcterms:modified>
</cp:coreProperties>
</file>