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olitical Financing\Annual Financial Returns\2019\"/>
    </mc:Choice>
  </mc:AlternateContent>
  <xr:revisionPtr revIDLastSave="0" documentId="13_ncr:1_{35075306-BC28-47B5-AA45-8F6BBD981FD2}" xr6:coauthVersionLast="36" xr6:coauthVersionMax="36" xr10:uidLastSave="{00000000-0000-0000-0000-000000000000}"/>
  <bookViews>
    <workbookView xWindow="-15" yWindow="645" windowWidth="19320" windowHeight="11835" tabRatio="593" xr2:uid="{00000000-000D-0000-FFFF-FFFF00000000}"/>
  </bookViews>
  <sheets>
    <sheet name="Summary-Sommaire" sheetId="52" r:id="rId1"/>
    <sheet name="LIB" sheetId="7" r:id="rId2"/>
    <sheet name="PC" sheetId="46" r:id="rId3"/>
    <sheet name="NDP-NPD" sheetId="47" r:id="rId4"/>
    <sheet name="PVNBGP" sheetId="48" r:id="rId5"/>
    <sheet name="PANB-AGNB" sheetId="49" r:id="rId6"/>
    <sheet name="Ind. Candidate • Candidat ind." sheetId="54" r:id="rId7"/>
  </sheets>
  <definedNames>
    <definedName name="_xlnm.Print_Area" localSheetId="6">'Ind. Candidate • Candidat ind.'!$A$1:$F$16</definedName>
    <definedName name="_xlnm.Print_Area" localSheetId="1">LIB!$A$1:$E$80</definedName>
    <definedName name="_xlnm.Print_Area" localSheetId="3">'NDP-NPD'!$A$1:$E$67</definedName>
    <definedName name="_xlnm.Print_Area" localSheetId="5">'PANB-AGNB'!$A$1:$E$46</definedName>
    <definedName name="_xlnm.Print_Area" localSheetId="2">PC!$A$1:$E$80</definedName>
    <definedName name="_xlnm.Print_Area" localSheetId="4">PVNBGP!$A$1:$E$65</definedName>
    <definedName name="_xlnm.Print_Area" localSheetId="0">'Summary-Sommaire'!$A$1:$G$52</definedName>
    <definedName name="_xlnm.Print_Titles" localSheetId="6">'Ind. Candidate • Candidat ind.'!$1:$9</definedName>
    <definedName name="_xlnm.Print_Titles" localSheetId="1">LIB!$1:$9</definedName>
    <definedName name="_xlnm.Print_Titles" localSheetId="3">'NDP-NPD'!$1:$9</definedName>
    <definedName name="_xlnm.Print_Titles" localSheetId="5">'PANB-AGNB'!$1:$9</definedName>
    <definedName name="_xlnm.Print_Titles" localSheetId="2">PC!$1:$9</definedName>
    <definedName name="_xlnm.Print_Titles" localSheetId="4">PVNBGP!$1:$9</definedName>
    <definedName name="_xlnm.Print_Titles" localSheetId="0">'Summary-Sommaire'!$1:$2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6" i="47" l="1"/>
  <c r="C28" i="54" l="1"/>
  <c r="C27" i="54"/>
  <c r="C26" i="54"/>
  <c r="C25" i="54"/>
  <c r="C24" i="54"/>
  <c r="C23" i="54"/>
  <c r="B74" i="7"/>
  <c r="B45" i="49"/>
  <c r="B44" i="49"/>
  <c r="B43" i="49"/>
  <c r="B42" i="49"/>
  <c r="B41" i="49"/>
  <c r="B40" i="49"/>
  <c r="B63" i="48"/>
  <c r="B62" i="48"/>
  <c r="B61" i="48"/>
  <c r="B60" i="48"/>
  <c r="B59" i="48"/>
  <c r="B66" i="47"/>
  <c r="B65" i="47"/>
  <c r="B64" i="47"/>
  <c r="B63" i="47"/>
  <c r="B62" i="47"/>
  <c r="B61" i="47"/>
  <c r="B78" i="46"/>
  <c r="B77" i="46"/>
  <c r="B76" i="46"/>
  <c r="B75" i="46"/>
  <c r="B74" i="46"/>
  <c r="B64" i="48" l="1"/>
  <c r="B79" i="46"/>
  <c r="E29" i="48"/>
  <c r="E22" i="48" l="1"/>
  <c r="E23" i="48"/>
  <c r="D54" i="48" l="1"/>
  <c r="C54" i="48"/>
  <c r="B54" i="48"/>
  <c r="E18" i="54"/>
  <c r="E19" i="54"/>
  <c r="D18" i="54"/>
  <c r="D19" i="54"/>
  <c r="C18" i="54"/>
  <c r="C19" i="54"/>
  <c r="C20" i="54"/>
  <c r="G5" i="52"/>
  <c r="F17" i="54"/>
  <c r="C7" i="54"/>
  <c r="C6" i="54"/>
  <c r="C5" i="54"/>
  <c r="F1" i="54"/>
  <c r="F19" i="54"/>
  <c r="F18" i="54"/>
  <c r="D23" i="54"/>
  <c r="E23" i="54" s="1"/>
  <c r="B35" i="49"/>
  <c r="D35" i="49"/>
  <c r="C35" i="49"/>
  <c r="E34" i="49"/>
  <c r="E33" i="49"/>
  <c r="E32" i="49"/>
  <c r="E31" i="49"/>
  <c r="E30" i="49"/>
  <c r="E29" i="49"/>
  <c r="E28" i="49"/>
  <c r="E27" i="49"/>
  <c r="E26" i="49"/>
  <c r="E25" i="49"/>
  <c r="E24" i="49"/>
  <c r="E23" i="49"/>
  <c r="E35" i="49" s="1"/>
  <c r="E22" i="49"/>
  <c r="E21" i="49"/>
  <c r="E20" i="49"/>
  <c r="B78" i="7"/>
  <c r="C78" i="7" s="1"/>
  <c r="B77" i="7"/>
  <c r="C77" i="7" s="1"/>
  <c r="B76" i="7"/>
  <c r="C76" i="7" s="1"/>
  <c r="B75" i="7"/>
  <c r="C75" i="7" s="1"/>
  <c r="C74" i="7"/>
  <c r="B69" i="7"/>
  <c r="C63" i="48"/>
  <c r="C62" i="48"/>
  <c r="C61" i="48"/>
  <c r="C60" i="48"/>
  <c r="C76" i="46"/>
  <c r="C77" i="46"/>
  <c r="C78" i="46"/>
  <c r="C75" i="46"/>
  <c r="C74" i="46"/>
  <c r="E45" i="48"/>
  <c r="E44" i="48"/>
  <c r="E43" i="48"/>
  <c r="E24" i="48"/>
  <c r="E26" i="48"/>
  <c r="E20" i="48"/>
  <c r="E25" i="48"/>
  <c r="E27" i="48"/>
  <c r="E28" i="48"/>
  <c r="E30" i="48"/>
  <c r="E46" i="48"/>
  <c r="E37" i="48"/>
  <c r="E38" i="48"/>
  <c r="E39" i="48"/>
  <c r="E40" i="48"/>
  <c r="E41" i="48"/>
  <c r="E42" i="48"/>
  <c r="E47" i="48"/>
  <c r="E48" i="48"/>
  <c r="E49" i="48"/>
  <c r="E50" i="48"/>
  <c r="E51" i="48"/>
  <c r="E52" i="48"/>
  <c r="C69" i="46"/>
  <c r="D18" i="49"/>
  <c r="D36" i="49" s="1"/>
  <c r="C18" i="49"/>
  <c r="C36" i="49" s="1"/>
  <c r="D18" i="48"/>
  <c r="C18" i="48"/>
  <c r="D18" i="47"/>
  <c r="D56" i="47"/>
  <c r="D57" i="47"/>
  <c r="C18" i="47"/>
  <c r="C57" i="47" s="1"/>
  <c r="D18" i="46"/>
  <c r="C18" i="46"/>
  <c r="E18" i="46" s="1"/>
  <c r="D18" i="7"/>
  <c r="D70" i="7" s="1"/>
  <c r="C18" i="7"/>
  <c r="E52" i="47"/>
  <c r="E17" i="49"/>
  <c r="E16" i="49"/>
  <c r="E53" i="48"/>
  <c r="E21" i="48"/>
  <c r="E17" i="48"/>
  <c r="E16" i="48"/>
  <c r="C56" i="47"/>
  <c r="E46" i="47"/>
  <c r="E47" i="47"/>
  <c r="E48" i="47"/>
  <c r="E49" i="47"/>
  <c r="E50" i="47"/>
  <c r="E51" i="47"/>
  <c r="E53" i="47"/>
  <c r="E54" i="47"/>
  <c r="E32" i="47"/>
  <c r="E33" i="47"/>
  <c r="E34" i="47"/>
  <c r="E35" i="47"/>
  <c r="E36" i="47"/>
  <c r="E37" i="47"/>
  <c r="E38" i="47"/>
  <c r="E39" i="47"/>
  <c r="E40" i="47"/>
  <c r="E41" i="47"/>
  <c r="E42" i="47"/>
  <c r="E43" i="47"/>
  <c r="E44" i="47"/>
  <c r="E45" i="47"/>
  <c r="E55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7" i="47"/>
  <c r="E16" i="47"/>
  <c r="D69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20" i="46"/>
  <c r="E16" i="46"/>
  <c r="E17" i="46"/>
  <c r="D69" i="7"/>
  <c r="C69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20" i="7"/>
  <c r="E17" i="7"/>
  <c r="E16" i="7"/>
  <c r="B6" i="49"/>
  <c r="B6" i="48"/>
  <c r="B6" i="47"/>
  <c r="B6" i="46"/>
  <c r="B5" i="48"/>
  <c r="B4" i="52"/>
  <c r="B69" i="46"/>
  <c r="B7" i="49"/>
  <c r="B5" i="49"/>
  <c r="B7" i="48"/>
  <c r="B7" i="47"/>
  <c r="B5" i="47"/>
  <c r="B7" i="46"/>
  <c r="B5" i="46"/>
  <c r="E1" i="7"/>
  <c r="B18" i="48"/>
  <c r="B18" i="7"/>
  <c r="B18" i="46"/>
  <c r="E1" i="49"/>
  <c r="E1" i="47"/>
  <c r="E1" i="46"/>
  <c r="E1" i="48"/>
  <c r="F4" i="52"/>
  <c r="E4" i="52"/>
  <c r="D4" i="52"/>
  <c r="C4" i="52"/>
  <c r="B18" i="49"/>
  <c r="B36" i="49" s="1"/>
  <c r="B37" i="49" s="1"/>
  <c r="F5" i="52" s="1"/>
  <c r="B18" i="47"/>
  <c r="B57" i="47"/>
  <c r="B58" i="47"/>
  <c r="D5" i="52" s="1"/>
  <c r="E56" i="47"/>
  <c r="E18" i="7" l="1"/>
  <c r="B70" i="7"/>
  <c r="B71" i="7" s="1"/>
  <c r="B5" i="52" s="1"/>
  <c r="C70" i="7"/>
  <c r="B70" i="46"/>
  <c r="B71" i="46" s="1"/>
  <c r="C5" i="52" s="1"/>
  <c r="D70" i="46"/>
  <c r="C70" i="46"/>
  <c r="E18" i="47"/>
  <c r="E57" i="47" s="1"/>
  <c r="E18" i="49"/>
  <c r="E36" i="49" s="1"/>
  <c r="E69" i="7"/>
  <c r="E70" i="7" s="1"/>
  <c r="E18" i="48"/>
  <c r="D55" i="48"/>
  <c r="E54" i="48"/>
  <c r="B65" i="48"/>
  <c r="B55" i="48"/>
  <c r="B56" i="48" s="1"/>
  <c r="E5" i="52" s="1"/>
  <c r="C55" i="48"/>
  <c r="C59" i="48"/>
  <c r="E69" i="46"/>
  <c r="E70" i="46" s="1"/>
  <c r="D74" i="46"/>
  <c r="D75" i="46"/>
  <c r="D76" i="46" s="1"/>
  <c r="D77" i="46" s="1"/>
  <c r="D78" i="46" s="1"/>
  <c r="B79" i="7"/>
  <c r="C79" i="7" s="1"/>
  <c r="C80" i="7" s="1"/>
  <c r="D75" i="7"/>
  <c r="D76" i="7" s="1"/>
  <c r="D77" i="7" s="1"/>
  <c r="D78" i="7" s="1"/>
  <c r="D74" i="7"/>
  <c r="E55" i="48" l="1"/>
  <c r="C64" i="48"/>
  <c r="C65" i="48" s="1"/>
  <c r="D60" i="48"/>
  <c r="D61" i="48" s="1"/>
  <c r="D62" i="48" s="1"/>
  <c r="D63" i="48" s="1"/>
  <c r="D59" i="48"/>
  <c r="D79" i="7"/>
  <c r="B80" i="46"/>
  <c r="C79" i="46"/>
  <c r="C80" i="46" s="1"/>
  <c r="B80" i="7"/>
  <c r="D64" i="48" l="1"/>
  <c r="D79" i="46"/>
  <c r="C61" i="47"/>
  <c r="D61" i="47" s="1"/>
  <c r="C62" i="47"/>
  <c r="C64" i="47"/>
  <c r="B67" i="47"/>
  <c r="C66" i="47"/>
  <c r="C65" i="47"/>
  <c r="C63" i="47"/>
  <c r="C67" i="47" l="1"/>
  <c r="D62" i="47"/>
  <c r="D63" i="47" s="1"/>
  <c r="D64" i="47" s="1"/>
  <c r="D65" i="47" s="1"/>
  <c r="D66" i="47" s="1"/>
  <c r="D40" i="49"/>
  <c r="C40" i="49"/>
  <c r="D41" i="49" s="1"/>
  <c r="C43" i="49"/>
  <c r="C41" i="49"/>
  <c r="C44" i="49"/>
  <c r="B46" i="49"/>
  <c r="C42" i="49"/>
  <c r="D42" i="49" l="1"/>
  <c r="D43" i="49" s="1"/>
  <c r="D44" i="49" s="1"/>
  <c r="C45" i="49"/>
  <c r="C46" i="49" s="1"/>
  <c r="D45" i="49" l="1"/>
  <c r="D24" i="54"/>
  <c r="E24" i="54" s="1"/>
  <c r="D25" i="54"/>
  <c r="E25" i="54" l="1"/>
  <c r="D26" i="54"/>
  <c r="E26" i="54" l="1"/>
  <c r="D27" i="54"/>
  <c r="E27" i="54" s="1"/>
  <c r="C29" i="54"/>
  <c r="D28" i="54"/>
  <c r="E28" i="54" s="1"/>
  <c r="D29" i="54" l="1"/>
</calcChain>
</file>

<file path=xl/sharedStrings.xml><?xml version="1.0" encoding="utf-8"?>
<sst xmlns="http://schemas.openxmlformats.org/spreadsheetml/2006/main" count="441" uniqueCount="117">
  <si>
    <t>Sub-total • Total partiel</t>
  </si>
  <si>
    <t>Liberal Party • Parti Libéral</t>
  </si>
  <si>
    <t>Total • Total</t>
  </si>
  <si>
    <t>New Democratic Party • Nouveau Parti Démocratique</t>
  </si>
  <si>
    <t>January to June • de janvier à juin</t>
  </si>
  <si>
    <t>District Associations • Associations de circonscription</t>
  </si>
  <si>
    <t>Parti Vert N.B. Green Party</t>
  </si>
  <si>
    <t>People's Alliance of New Brunswick • L'Alliance des gens du Nouveau-Brunswick</t>
  </si>
  <si>
    <t>Date Filed</t>
  </si>
  <si>
    <t>Date déposé</t>
  </si>
  <si>
    <t>January to December • de janvier à décembre</t>
  </si>
  <si>
    <t>Liberal • Libéral</t>
  </si>
  <si>
    <t>Filed on time • Déposé dans le délai</t>
  </si>
  <si>
    <t>Filed late • Déposé en retard</t>
  </si>
  <si>
    <t>Not filed • Non déposé</t>
  </si>
  <si>
    <t>For the period ending June 30 • 
Pour l'exercice se terminant le 30 juin</t>
  </si>
  <si>
    <t>For the period ending December 31 • 
Pour l'exercice se terminant le 31 décembre</t>
  </si>
  <si>
    <t>Registered Political Party / Registered District Association</t>
  </si>
  <si>
    <t>Parti politique enregistré / Association de circonscription enregistrée</t>
  </si>
  <si>
    <t>Progressive-Conservative • Progressiste-Conservateur</t>
  </si>
  <si>
    <t>New Democratic • Nouveau Démocratique</t>
  </si>
  <si>
    <t>Green • Vert</t>
  </si>
  <si>
    <t>People's Alliance • Alliance des gens</t>
  </si>
  <si>
    <t>Due date / Date dû</t>
  </si>
  <si>
    <t>Financial return / Rapport financier</t>
  </si>
  <si>
    <t>Updated • Mis à jour :</t>
  </si>
  <si>
    <t>(For political parties only • Pour les partis politiques seulement)</t>
  </si>
  <si>
    <t>Percentage filed</t>
  </si>
  <si>
    <r>
      <t xml:space="preserve">Political Party and District Associations </t>
    </r>
    <r>
      <rPr>
        <sz val="12"/>
        <rFont val="Arial"/>
        <family val="2"/>
      </rPr>
      <t>•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Parti politique et associations de circonscription</t>
    </r>
  </si>
  <si>
    <r>
      <t xml:space="preserve">Percentage filed </t>
    </r>
    <r>
      <rPr>
        <sz val="12"/>
        <rFont val="Arial"/>
        <family val="2"/>
      </rPr>
      <t>•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Pourcentage déposée</t>
    </r>
  </si>
  <si>
    <t>Status Report: Filing of Financial Returns • Rapport de situation:  Dépôts des rapports financiers</t>
  </si>
  <si>
    <t>Status Report: Filing of Financial Returns •
Rapport de situation:  Dépôts des rapports financiers</t>
  </si>
  <si>
    <t>01 - Restigouche West/Restigouche-Ouest</t>
  </si>
  <si>
    <t>02 - Campbellton-Dalhousie</t>
  </si>
  <si>
    <t>03 - Restigouche-Chaleur</t>
  </si>
  <si>
    <t>04 - Bathurst West-Beresford/Bathurst-Ouest-Beresford</t>
  </si>
  <si>
    <t>05 - Bathurst East-Nepisiguit-Saint-Isidore/Bathurst-Est-Nepisiguit-Saint-Isidore</t>
  </si>
  <si>
    <t>06 - Caraquet</t>
  </si>
  <si>
    <t>07 - Shippagan-Lamèque-Miscou</t>
  </si>
  <si>
    <t>08 - Tracadie-Sheila</t>
  </si>
  <si>
    <t>09 - Miramichi Bay-Neguac/Baie-de-Miramichi-Neguac</t>
  </si>
  <si>
    <t>10 - Miramichi</t>
  </si>
  <si>
    <t>11 - Southwest Miramichi-Bay du Vin/Miramichi-Sud-Ouest-Baie-du-Vin</t>
  </si>
  <si>
    <t>12 - Kent North/Kent-Nord</t>
  </si>
  <si>
    <t>13 - Kent South/Kent-Sud</t>
  </si>
  <si>
    <t>14 - Shediac Bay-Dieppe/Baie-de-Shediac-Dieppe</t>
  </si>
  <si>
    <t>15 - Shediac-Beaubassin-Cap-Pelé</t>
  </si>
  <si>
    <t>16 - Memramcook-Tantramar</t>
  </si>
  <si>
    <t>17 - Dieppe</t>
  </si>
  <si>
    <t>18 - Moncton East/Moncton-Est</t>
  </si>
  <si>
    <t>19 - Moncton Centre/Moncton-Centre</t>
  </si>
  <si>
    <t>20 - Moncton South/Moncton-Sud</t>
  </si>
  <si>
    <t>21 - Moncton Northwest/Moncton-Nord-Ouest</t>
  </si>
  <si>
    <t>22 - Moncton Southwest/Moncton-Sud-Ouest</t>
  </si>
  <si>
    <t>23 - Riverview</t>
  </si>
  <si>
    <t>24 - Albert</t>
  </si>
  <si>
    <t>25 - Gagetown-Petitcodiac</t>
  </si>
  <si>
    <t>26 - Sussex-Fundy-St. Martins</t>
  </si>
  <si>
    <t>27 - Hampton</t>
  </si>
  <si>
    <t>28 - Quispamsis</t>
  </si>
  <si>
    <t>29 - Rothesay</t>
  </si>
  <si>
    <t>30 - Saint John East/Saint John-Est</t>
  </si>
  <si>
    <t>32 - Saint John Harbour</t>
  </si>
  <si>
    <t>33 - Saint John Lancaster</t>
  </si>
  <si>
    <t>34 - Kings Centre/Kings-Centre</t>
  </si>
  <si>
    <t>38 - Fredericton-Grand Lake</t>
  </si>
  <si>
    <t>39 - New Maryland-Sunbury</t>
  </si>
  <si>
    <t>41 - Fredericton North/Fredericton-Nord</t>
  </si>
  <si>
    <t>42 - Fredericton-York</t>
  </si>
  <si>
    <t>43 - Fredericton West-Hanwell/Fredericton-Ouest-Hanwell</t>
  </si>
  <si>
    <t>45 - Carleton</t>
  </si>
  <si>
    <t>46 - Carleton-Victoria</t>
  </si>
  <si>
    <t>47 - Victoria-La Vallée/Victoria-La-Vallée</t>
  </si>
  <si>
    <t>48 - Edmundston-Madawaska Centre/Edmundston-Madawaska-Centre</t>
  </si>
  <si>
    <t>49 - Madawaska Les Lacs-Edmundston/Madawaska-Les-Lacs-Edmundston</t>
  </si>
  <si>
    <t>31 - Portland-Simonds</t>
  </si>
  <si>
    <t>44 - Carleton-York</t>
  </si>
  <si>
    <t>35 - Fundy-The Isles-Saint John West/Fundy- Les-Îles- Saint John-Ouest</t>
  </si>
  <si>
    <t>40 - Fredericton South/Fredericton-Sud</t>
  </si>
  <si>
    <t>36 - Saint Croix/Sainte-Croix</t>
  </si>
  <si>
    <t>Number of returns</t>
  </si>
  <si>
    <t>% of returns</t>
  </si>
  <si>
    <t>Cumulative</t>
  </si>
  <si>
    <t>Association returns filed on time</t>
  </si>
  <si>
    <t>Association returns filed during the month of May</t>
  </si>
  <si>
    <t>Associtaiton returns filed during the month of June</t>
  </si>
  <si>
    <t>Association returns filed during the month of July or later</t>
  </si>
  <si>
    <t>Association returns not yet filed</t>
  </si>
  <si>
    <t>For the Period ending December 31 • 
Pour l'exercice se terminant le 31 décembre</t>
  </si>
  <si>
    <t>37 - Oromocto-Lincoln-Fredericton</t>
  </si>
  <si>
    <t>(For district associations • Pour les associations de circonscription)</t>
  </si>
  <si>
    <t>Total</t>
  </si>
  <si>
    <t>Bank / Funds on Deposit with Party</t>
  </si>
  <si>
    <t>GIC / Savings</t>
  </si>
  <si>
    <t>Compte bancaire /
Dépôt de fonds avec le parti</t>
  </si>
  <si>
    <t>CPG / Épargnes</t>
  </si>
  <si>
    <t>Progressive-Conservative Party of New Brunswick •       Parti Progressiste-Conservateur du Nouveau-Brunswick</t>
  </si>
  <si>
    <t>Association returns filed during the month of April after due date</t>
  </si>
  <si>
    <t>43 - Fredericton West-Hanwell</t>
  </si>
  <si>
    <t>Independent Candidate • Candidat indépendant</t>
  </si>
  <si>
    <t>Name • Nom</t>
  </si>
  <si>
    <t xml:space="preserve">Chris Collins </t>
  </si>
  <si>
    <t>District • Circonscription</t>
  </si>
  <si>
    <t>(For independent candidates • Pour les candidats indépendants)</t>
  </si>
  <si>
    <t>Independent Candidates • Candidat indépendants</t>
  </si>
  <si>
    <t>Independent Candidates • Candidats indépendants</t>
  </si>
  <si>
    <t>03-  Restigouche-Chaleur</t>
  </si>
  <si>
    <t>15- Shediac-Beaubassin-Cap-Pelé</t>
  </si>
  <si>
    <t xml:space="preserve">21- Moncton Northwest </t>
  </si>
  <si>
    <t>22- Moncton Southwest</t>
  </si>
  <si>
    <t>RIC returns filed on time</t>
  </si>
  <si>
    <t>RIC returns filed during the month of April after due date</t>
  </si>
  <si>
    <t>RIC returns filed during the month of May</t>
  </si>
  <si>
    <t>RIC returns filed during the month of July or later</t>
  </si>
  <si>
    <t>RIC returns not yet filed</t>
  </si>
  <si>
    <t>RIC returns filed during the month of June</t>
  </si>
  <si>
    <t>For the 2019 Calendar Year • Pour l'année civile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</si>
</sst>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yyyy\-mm\-dd;@"/>
  </numFmts>
  <fonts count="1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61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9" fontId="13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165" fontId="5" fillId="0" borderId="0" xfId="1" applyFont="1" applyFill="1"/>
    <xf numFmtId="165" fontId="5" fillId="0" borderId="0" xfId="1" applyFont="1" applyFill="1" applyBorder="1" applyAlignment="1">
      <alignment horizontal="center"/>
    </xf>
    <xf numFmtId="165" fontId="4" fillId="0" borderId="0" xfId="1" applyFont="1" applyFill="1" applyBorder="1" applyAlignment="1">
      <alignment horizontal="center"/>
    </xf>
    <xf numFmtId="165" fontId="4" fillId="0" borderId="0" xfId="1" applyFont="1" applyFill="1"/>
    <xf numFmtId="0" fontId="7" fillId="0" borderId="0" xfId="0" applyFont="1"/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7" fillId="0" borderId="0" xfId="0" applyFont="1" applyFill="1"/>
    <xf numFmtId="167" fontId="2" fillId="0" borderId="0" xfId="2" applyNumberFormat="1" applyFont="1" applyFill="1"/>
    <xf numFmtId="0" fontId="2" fillId="0" borderId="0" xfId="2" applyFont="1" applyFill="1"/>
    <xf numFmtId="167" fontId="2" fillId="2" borderId="0" xfId="2" applyNumberFormat="1" applyFont="1"/>
    <xf numFmtId="0" fontId="2" fillId="0" borderId="0" xfId="2" applyFont="1" applyFill="1" applyBorder="1" applyAlignment="1"/>
    <xf numFmtId="0" fontId="2" fillId="0" borderId="0" xfId="2" applyFont="1" applyFill="1" applyAlignment="1"/>
    <xf numFmtId="0" fontId="2" fillId="0" borderId="1" xfId="2" applyFont="1" applyFill="1" applyBorder="1" applyAlignment="1">
      <alignment horizontal="left"/>
    </xf>
    <xf numFmtId="0" fontId="2" fillId="0" borderId="1" xfId="2" applyFont="1" applyFill="1" applyBorder="1" applyAlignment="1"/>
    <xf numFmtId="37" fontId="2" fillId="0" borderId="0" xfId="2" applyNumberFormat="1" applyFont="1" applyFill="1" applyBorder="1" applyAlignment="1"/>
    <xf numFmtId="37" fontId="2" fillId="0" borderId="2" xfId="2" applyNumberFormat="1" applyFont="1" applyFill="1" applyBorder="1" applyAlignment="1">
      <alignment horizontal="left"/>
    </xf>
    <xf numFmtId="0" fontId="2" fillId="0" borderId="2" xfId="2" applyFont="1" applyFill="1" applyBorder="1"/>
    <xf numFmtId="167" fontId="8" fillId="0" borderId="0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Fill="1" applyBorder="1" applyAlignment="1">
      <alignment horizontal="center" wrapText="1"/>
    </xf>
    <xf numFmtId="167" fontId="6" fillId="2" borderId="0" xfId="2" applyNumberFormat="1"/>
    <xf numFmtId="167" fontId="9" fillId="3" borderId="0" xfId="7" applyNumberFormat="1"/>
    <xf numFmtId="167" fontId="10" fillId="4" borderId="0" xfId="8" applyNumberFormat="1"/>
    <xf numFmtId="0" fontId="11" fillId="5" borderId="0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center" wrapText="1"/>
    </xf>
    <xf numFmtId="0" fontId="11" fillId="5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167" fontId="6" fillId="2" borderId="0" xfId="2" applyNumberFormat="1" applyBorder="1"/>
    <xf numFmtId="37" fontId="2" fillId="0" borderId="2" xfId="2" applyNumberFormat="1" applyFont="1" applyFill="1" applyBorder="1" applyAlignment="1">
      <alignment horizontal="center"/>
    </xf>
    <xf numFmtId="37" fontId="2" fillId="0" borderId="4" xfId="2" applyNumberFormat="1" applyFont="1" applyFill="1" applyBorder="1" applyAlignment="1">
      <alignment horizontal="left"/>
    </xf>
    <xf numFmtId="166" fontId="2" fillId="0" borderId="4" xfId="2" applyNumberFormat="1" applyFont="1" applyFill="1" applyBorder="1" applyAlignment="1"/>
    <xf numFmtId="0" fontId="2" fillId="0" borderId="4" xfId="2" applyFont="1" applyFill="1" applyBorder="1"/>
    <xf numFmtId="9" fontId="2" fillId="0" borderId="5" xfId="9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165" fontId="5" fillId="0" borderId="0" xfId="1" applyFont="1" applyFill="1" applyAlignment="1">
      <alignment wrapText="1"/>
    </xf>
    <xf numFmtId="165" fontId="4" fillId="0" borderId="0" xfId="1" applyFont="1" applyFill="1" applyAlignment="1">
      <alignment wrapText="1"/>
    </xf>
    <xf numFmtId="9" fontId="2" fillId="0" borderId="0" xfId="9" applyFont="1" applyAlignment="1">
      <alignment wrapText="1"/>
    </xf>
    <xf numFmtId="0" fontId="12" fillId="0" borderId="0" xfId="0" applyFont="1" applyFill="1" applyBorder="1" applyAlignment="1">
      <alignment horizontal="left" wrapText="1"/>
    </xf>
    <xf numFmtId="167" fontId="8" fillId="6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165" fontId="2" fillId="0" borderId="0" xfId="1" applyFont="1" applyFill="1" applyAlignment="1">
      <alignment horizontal="center"/>
    </xf>
    <xf numFmtId="0" fontId="2" fillId="0" borderId="0" xfId="0" applyFont="1" applyFill="1"/>
    <xf numFmtId="37" fontId="2" fillId="0" borderId="0" xfId="0" applyNumberFormat="1" applyFont="1" applyFill="1" applyBorder="1" applyAlignment="1">
      <alignment horizontal="right"/>
    </xf>
    <xf numFmtId="9" fontId="2" fillId="0" borderId="0" xfId="9" applyFont="1" applyFill="1"/>
    <xf numFmtId="9" fontId="2" fillId="0" borderId="0" xfId="9" applyFont="1" applyFill="1" applyBorder="1"/>
    <xf numFmtId="0" fontId="2" fillId="0" borderId="0" xfId="0" applyFont="1" applyFill="1" applyAlignment="1">
      <alignment wrapText="1"/>
    </xf>
    <xf numFmtId="167" fontId="10" fillId="0" borderId="0" xfId="8" applyNumberFormat="1" applyFill="1"/>
    <xf numFmtId="0" fontId="2" fillId="0" borderId="6" xfId="2" applyFont="1" applyFill="1" applyBorder="1" applyAlignment="1"/>
    <xf numFmtId="0" fontId="2" fillId="0" borderId="0" xfId="2" applyFont="1" applyFill="1" applyBorder="1"/>
    <xf numFmtId="167" fontId="2" fillId="0" borderId="0" xfId="2" applyNumberFormat="1" applyFont="1" applyFill="1" applyBorder="1"/>
    <xf numFmtId="0" fontId="2" fillId="0" borderId="9" xfId="2" applyFont="1" applyFill="1" applyBorder="1"/>
    <xf numFmtId="167" fontId="2" fillId="2" borderId="11" xfId="2" applyNumberFormat="1" applyFont="1" applyBorder="1"/>
    <xf numFmtId="0" fontId="2" fillId="0" borderId="8" xfId="2" applyFont="1" applyFill="1" applyBorder="1" applyAlignment="1">
      <alignment horizontal="center"/>
    </xf>
    <xf numFmtId="166" fontId="2" fillId="0" borderId="0" xfId="1" applyNumberFormat="1" applyFont="1" applyFill="1" applyBorder="1" applyAlignment="1"/>
    <xf numFmtId="166" fontId="2" fillId="0" borderId="1" xfId="1" applyNumberFormat="1" applyFont="1" applyFill="1" applyBorder="1" applyAlignment="1"/>
    <xf numFmtId="166" fontId="2" fillId="0" borderId="6" xfId="1" applyNumberFormat="1" applyFont="1" applyFill="1" applyBorder="1" applyAlignment="1"/>
    <xf numFmtId="166" fontId="2" fillId="0" borderId="7" xfId="1" applyNumberFormat="1" applyFont="1" applyFill="1" applyBorder="1" applyAlignment="1"/>
    <xf numFmtId="166" fontId="2" fillId="0" borderId="2" xfId="1" applyNumberFormat="1" applyFont="1" applyFill="1" applyBorder="1"/>
    <xf numFmtId="166" fontId="2" fillId="0" borderId="0" xfId="2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66" fontId="2" fillId="0" borderId="8" xfId="1" applyNumberFormat="1" applyFont="1" applyFill="1" applyBorder="1" applyAlignment="1"/>
    <xf numFmtId="166" fontId="2" fillId="0" borderId="11" xfId="1" applyNumberFormat="1" applyFont="1" applyFill="1" applyBorder="1" applyAlignment="1"/>
    <xf numFmtId="166" fontId="2" fillId="0" borderId="12" xfId="1" applyNumberFormat="1" applyFont="1" applyFill="1" applyBorder="1"/>
    <xf numFmtId="166" fontId="2" fillId="0" borderId="6" xfId="1" applyNumberFormat="1" applyFont="1" applyFill="1" applyBorder="1"/>
    <xf numFmtId="166" fontId="2" fillId="0" borderId="10" xfId="1" applyNumberFormat="1" applyFont="1" applyFill="1" applyBorder="1" applyAlignment="1"/>
    <xf numFmtId="166" fontId="2" fillId="0" borderId="13" xfId="1" applyNumberFormat="1" applyFont="1" applyFill="1" applyBorder="1"/>
    <xf numFmtId="0" fontId="2" fillId="0" borderId="2" xfId="0" applyFont="1" applyFill="1" applyBorder="1"/>
    <xf numFmtId="9" fontId="2" fillId="0" borderId="2" xfId="9" applyFont="1" applyFill="1" applyBorder="1"/>
    <xf numFmtId="0" fontId="2" fillId="0" borderId="9" xfId="2" applyFont="1" applyFill="1" applyBorder="1" applyAlignment="1">
      <alignment horizontal="center"/>
    </xf>
    <xf numFmtId="37" fontId="2" fillId="0" borderId="3" xfId="2" applyNumberFormat="1" applyFont="1" applyFill="1" applyBorder="1" applyAlignment="1">
      <alignment horizontal="left"/>
    </xf>
    <xf numFmtId="37" fontId="2" fillId="0" borderId="3" xfId="2" applyNumberFormat="1" applyFont="1" applyFill="1" applyBorder="1" applyAlignment="1">
      <alignment horizontal="center"/>
    </xf>
    <xf numFmtId="166" fontId="2" fillId="0" borderId="14" xfId="1" applyNumberFormat="1" applyFont="1" applyFill="1" applyBorder="1"/>
    <xf numFmtId="166" fontId="2" fillId="0" borderId="3" xfId="1" applyNumberFormat="1" applyFont="1" applyFill="1" applyBorder="1"/>
    <xf numFmtId="166" fontId="2" fillId="0" borderId="15" xfId="1" applyNumberFormat="1" applyFont="1" applyFill="1" applyBorder="1"/>
    <xf numFmtId="167" fontId="2" fillId="0" borderId="7" xfId="2" applyNumberFormat="1" applyFont="1" applyFill="1" applyBorder="1"/>
    <xf numFmtId="0" fontId="12" fillId="0" borderId="0" xfId="0" applyFont="1" applyFill="1"/>
  </cellXfs>
  <cellStyles count="10">
    <cellStyle name="Bad" xfId="7" builtinId="27"/>
    <cellStyle name="Comma" xfId="1" builtinId="3"/>
    <cellStyle name="Comma 2" xfId="5" xr:uid="{00000000-0005-0000-0000-000002000000}"/>
    <cellStyle name="Currency 2" xfId="6" xr:uid="{00000000-0005-0000-0000-000003000000}"/>
    <cellStyle name="Good" xfId="2" builtinId="26"/>
    <cellStyle name="Neutral" xfId="8" builtinId="28"/>
    <cellStyle name="Normal" xfId="0" builtinId="0"/>
    <cellStyle name="Normal 2" xfId="3" xr:uid="{00000000-0005-0000-0000-000007000000}"/>
    <cellStyle name="Normal 3" xfId="4" xr:uid="{00000000-0005-0000-0000-000008000000}"/>
    <cellStyle name="Percent" xfId="9" builtinId="5"/>
  </cellStyles>
  <dxfs count="1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CC99"/>
      <color rgb="FFFFCC66"/>
      <color rgb="FFFFBA3F"/>
      <color rgb="FFCAE8AA"/>
      <color rgb="FFDFF1CB"/>
      <color rgb="FFFBD1AF"/>
      <color rgb="FFFFC000"/>
      <color rgb="FFE9FA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Political Parties, District Associations, and Independent Candidates •
Partis politiques, associations de circonscription et candidats indépendants</a:t>
            </a:r>
          </a:p>
          <a:p>
            <a:pPr>
              <a:defRPr/>
            </a:pPr>
            <a:r>
              <a:rPr lang="en-US" sz="1400"/>
              <a:t>Percentage of 2019 Financial</a:t>
            </a:r>
            <a:r>
              <a:rPr lang="en-US" sz="1400" baseline="0"/>
              <a:t> Returns filed </a:t>
            </a:r>
            <a:r>
              <a:rPr lang="en-US" baseline="0">
                <a:latin typeface="Arial"/>
                <a:cs typeface="Arial"/>
              </a:rPr>
              <a:t>•</a:t>
            </a:r>
          </a:p>
          <a:p>
            <a:pPr>
              <a:defRPr/>
            </a:pPr>
            <a:r>
              <a:rPr lang="en-US" sz="1200" baseline="0">
                <a:latin typeface="Arial"/>
                <a:cs typeface="Arial"/>
              </a:rPr>
              <a:t>Pourcentage de rapports financiers déposés pour l'année 2019</a:t>
            </a:r>
            <a:r>
              <a:rPr lang="en-US"/>
              <a:t>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725432010993467E-2"/>
          <c:y val="0.14817248389092952"/>
          <c:w val="0.92948938575286166"/>
          <c:h val="0.783085607792365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315-48BC-9481-A11B7511F586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1315-48BC-9481-A11B7511F58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1315-48BC-9481-A11B7511F58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1315-48BC-9481-A11B7511F586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1315-48BC-9481-A11B7511F586}"/>
              </c:ext>
            </c:extLst>
          </c:dPt>
          <c:dPt>
            <c:idx val="5"/>
            <c:invertIfNegative val="0"/>
            <c:bubble3D val="0"/>
            <c:spPr>
              <a:solidFill>
                <a:srgbClr val="FFCC99"/>
              </a:solidFill>
            </c:spPr>
            <c:extLst>
              <c:ext xmlns:c16="http://schemas.microsoft.com/office/drawing/2014/chart" uri="{C3380CC4-5D6E-409C-BE32-E72D297353CC}">
                <c16:uniqueId val="{0000000A-1315-48BC-9481-A11B7511F58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'Summary-Sommaire'!$B$4:$G$4</c:f>
              <c:strCache>
                <c:ptCount val="6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  <c:pt idx="5">
                  <c:v>Independent Candidates • Candidats indépendants</c:v>
                </c:pt>
              </c:strCache>
            </c:strRef>
          </c:cat>
          <c:val>
            <c:numRef>
              <c:f>'Summary-Sommaire'!$B$5:$G$5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0.88571428571428568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315-48BC-9481-A11B7511F586}"/>
            </c:ext>
          </c:extLst>
        </c:ser>
        <c:ser>
          <c:idx val="2"/>
          <c:order val="1"/>
          <c:spPr>
            <a:solidFill>
              <a:srgbClr val="FFBA3F"/>
            </a:solidFill>
          </c:spPr>
          <c:invertIfNegative val="0"/>
          <c:cat>
            <c:strRef>
              <c:f>'Summary-Sommaire'!$B$4:$G$4</c:f>
              <c:strCache>
                <c:ptCount val="6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  <c:pt idx="5">
                  <c:v>Independent Candidates • Candidats indépendants</c:v>
                </c:pt>
              </c:strCache>
            </c:strRef>
          </c:cat>
          <c:val>
            <c:numRef>
              <c:f>'Summary-Sommaire'!$B$7:$F$7</c:f>
              <c:numCache>
                <c:formatCode>_(* #,##0.00_);_(* \(#,##0.00\);_(* "-"??_);_(@_)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C-1315-48BC-9481-A11B7511F586}"/>
            </c:ext>
          </c:extLst>
        </c:ser>
        <c:ser>
          <c:idx val="4"/>
          <c:order val="2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'Summary-Sommaire'!$B$4:$G$4</c:f>
              <c:strCache>
                <c:ptCount val="6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  <c:pt idx="5">
                  <c:v>Independent Candidates • Candidats indépendants</c:v>
                </c:pt>
              </c:strCache>
            </c:strRef>
          </c:cat>
          <c:val>
            <c:numRef>
              <c:f>'Summary-Sommaire'!$B$9:$F$9</c:f>
              <c:numCache>
                <c:formatCode>_(* #,##0.00_);_(* \(#,##0.00\);_(* "-"??_);_(@_)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D-1315-48BC-9481-A11B7511F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overlap val="100"/>
        <c:axId val="96909952"/>
        <c:axId val="96924032"/>
      </c:barChart>
      <c:catAx>
        <c:axId val="9690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924032"/>
        <c:crosses val="autoZero"/>
        <c:auto val="1"/>
        <c:lblAlgn val="ctr"/>
        <c:lblOffset val="100"/>
        <c:noMultiLvlLbl val="0"/>
      </c:catAx>
      <c:valAx>
        <c:axId val="9692403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909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662668</xdr:colOff>
      <xdr:row>6</xdr:row>
      <xdr:rowOff>19051</xdr:rowOff>
    </xdr:from>
    <xdr:to>
      <xdr:col>7</xdr:col>
      <xdr:colOff>802822</xdr:colOff>
      <xdr:row>51</xdr:row>
      <xdr:rowOff>136071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"/>
  <sheetViews>
    <sheetView tabSelected="1" zoomScale="70" zoomScaleNormal="70" zoomScaleSheetLayoutView="50" workbookViewId="0">
      <selection activeCell="C3" sqref="C3"/>
    </sheetView>
  </sheetViews>
  <sheetFormatPr defaultColWidth="15.85546875" defaultRowHeight="15.75" x14ac:dyDescent="0.25"/>
  <cols>
    <col min="1" max="1" width="79.85546875" style="1" bestFit="1" customWidth="1"/>
    <col min="2" max="2" width="13.140625" style="1" customWidth="1"/>
    <col min="3" max="3" width="12.85546875" style="3" bestFit="1" customWidth="1"/>
    <col min="4" max="6" width="13.28515625" style="3" customWidth="1"/>
    <col min="7" max="7" width="12" style="3" customWidth="1"/>
    <col min="8" max="8" width="15.85546875" style="3" customWidth="1"/>
    <col min="9" max="9" width="15.28515625" style="3" customWidth="1"/>
    <col min="10" max="10" width="11.85546875" style="3" customWidth="1"/>
    <col min="11" max="11" width="14.2851562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x14ac:dyDescent="0.25">
      <c r="A1" s="37" t="s">
        <v>30</v>
      </c>
      <c r="G1" s="1"/>
      <c r="H1" s="1"/>
    </row>
    <row r="2" spans="1:25" s="25" customFormat="1" x14ac:dyDescent="0.25">
      <c r="A2" s="37" t="s">
        <v>116</v>
      </c>
      <c r="M2" s="24"/>
    </row>
    <row r="3" spans="1:25" x14ac:dyDescent="0.25">
      <c r="A3" s="9" t="s">
        <v>25</v>
      </c>
      <c r="B3" s="50">
        <v>44137</v>
      </c>
    </row>
    <row r="4" spans="1:25" s="45" customFormat="1" ht="71.25" customHeight="1" x14ac:dyDescent="0.25">
      <c r="A4" s="23" t="s">
        <v>28</v>
      </c>
      <c r="B4" s="23" t="str">
        <f>LIB!A3</f>
        <v>Liberal • Libéral</v>
      </c>
      <c r="C4" s="23" t="str">
        <f>PC!A3</f>
        <v>Progressive-Conservative • Progressiste-Conservateur</v>
      </c>
      <c r="D4" s="23" t="str">
        <f>'NDP-NPD'!A3</f>
        <v>New Democratic • Nouveau Démocratique</v>
      </c>
      <c r="E4" s="23" t="str">
        <f>PVNBGP!A3</f>
        <v>Green • Vert</v>
      </c>
      <c r="F4" s="23" t="str">
        <f>'PANB-AGNB'!A3</f>
        <v>People's Alliance • Alliance des gens</v>
      </c>
      <c r="G4" s="57" t="s">
        <v>105</v>
      </c>
      <c r="H4" s="46"/>
      <c r="I4" s="46"/>
      <c r="J4" s="46"/>
      <c r="K4" s="46"/>
      <c r="L4" s="47"/>
      <c r="M4" s="46"/>
      <c r="N4" s="46"/>
      <c r="O4" s="47"/>
      <c r="P4" s="47"/>
      <c r="Q4" s="46"/>
      <c r="R4" s="46"/>
      <c r="S4" s="46"/>
      <c r="T4" s="46"/>
      <c r="U4" s="46"/>
      <c r="V4" s="46"/>
      <c r="W4" s="47"/>
      <c r="X4" s="46"/>
      <c r="Y4" s="47"/>
    </row>
    <row r="5" spans="1:25" x14ac:dyDescent="0.25">
      <c r="A5" s="23" t="s">
        <v>29</v>
      </c>
      <c r="B5" s="48">
        <f>LIB!B71</f>
        <v>1</v>
      </c>
      <c r="C5" s="48">
        <f>PC!B71</f>
        <v>1</v>
      </c>
      <c r="D5" s="48">
        <f>'NDP-NPD'!B58</f>
        <v>1</v>
      </c>
      <c r="E5" s="48">
        <f>PVNBGP!B56</f>
        <v>0.88571428571428568</v>
      </c>
      <c r="F5" s="48">
        <f>+'PANB-AGNB'!B37</f>
        <v>1</v>
      </c>
      <c r="G5" s="48">
        <f>+'Ind. Candidate • Candidat ind.'!C20</f>
        <v>1</v>
      </c>
    </row>
    <row r="6" spans="1:25" x14ac:dyDescent="0.25">
      <c r="C6" s="48"/>
    </row>
    <row r="7" spans="1:25" x14ac:dyDescent="0.25">
      <c r="D7" s="48"/>
    </row>
    <row r="10" spans="1:25" ht="105" customHeight="1" x14ac:dyDescent="0.25"/>
  </sheetData>
  <pageMargins left="0.25" right="0.25" top="0.75" bottom="0.75" header="0.3" footer="0.3"/>
  <pageSetup scale="65" orientation="portrait" r:id="rId1"/>
  <headerFooter alignWithMargins="0">
    <oddHeader>&amp;L&amp;F&amp;C&amp;A&amp;R&amp;D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0"/>
  <sheetViews>
    <sheetView zoomScaleNormal="100" zoomScaleSheetLayoutView="50" workbookViewId="0">
      <pane xSplit="1" ySplit="9" topLeftCell="B19" activePane="bottomRight" state="frozen"/>
      <selection pane="topRight" activeCell="B1" sqref="B1"/>
      <selection pane="bottomLeft" activeCell="A8" sqref="A8"/>
      <selection pane="bottomRight" activeCell="B31" sqref="B31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22.42578125" style="3" customWidth="1"/>
    <col min="4" max="4" width="18.5703125" style="3" customWidth="1"/>
    <col min="5" max="5" width="16.28515625" style="3" customWidth="1"/>
    <col min="6" max="6" width="13.28515625" style="3" customWidth="1"/>
    <col min="7" max="7" width="12" style="3" customWidth="1"/>
    <col min="8" max="8" width="15.85546875" style="3" customWidth="1"/>
    <col min="9" max="9" width="15.28515625" style="3" customWidth="1"/>
    <col min="10" max="10" width="11.85546875" style="3" customWidth="1"/>
    <col min="11" max="11" width="14.2851562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30" customHeight="1" x14ac:dyDescent="0.25">
      <c r="A1" s="49" t="s">
        <v>31</v>
      </c>
      <c r="C1" s="9" t="s">
        <v>25</v>
      </c>
      <c r="E1" s="21">
        <f>'Summary-Sommaire'!B3</f>
        <v>44137</v>
      </c>
      <c r="G1" s="1"/>
      <c r="H1" s="1"/>
    </row>
    <row r="2" spans="1:25" s="25" customFormat="1" ht="15" x14ac:dyDescent="0.25">
      <c r="A2" s="24" t="s">
        <v>116</v>
      </c>
      <c r="M2" s="24"/>
    </row>
    <row r="3" spans="1:25" s="25" customFormat="1" ht="18" customHeight="1" x14ac:dyDescent="0.25">
      <c r="A3" s="25" t="s">
        <v>11</v>
      </c>
      <c r="B3" s="26"/>
    </row>
    <row r="4" spans="1:25" s="9" customFormat="1" ht="30.75" customHeight="1" x14ac:dyDescent="0.25">
      <c r="A4" s="7" t="s">
        <v>24</v>
      </c>
      <c r="B4" s="34" t="s">
        <v>23</v>
      </c>
    </row>
    <row r="5" spans="1:25" s="9" customFormat="1" ht="30" customHeight="1" x14ac:dyDescent="0.25">
      <c r="A5" s="23" t="s">
        <v>15</v>
      </c>
      <c r="B5" s="11">
        <v>43738</v>
      </c>
      <c r="C5" s="11" t="s">
        <v>26</v>
      </c>
    </row>
    <row r="6" spans="1:25" s="9" customFormat="1" ht="30" customHeight="1" x14ac:dyDescent="0.25">
      <c r="A6" s="23" t="s">
        <v>88</v>
      </c>
      <c r="B6" s="11">
        <v>43983</v>
      </c>
      <c r="C6" s="11" t="s">
        <v>26</v>
      </c>
    </row>
    <row r="7" spans="1:25" s="2" customFormat="1" ht="30" customHeight="1" x14ac:dyDescent="0.25">
      <c r="A7" s="23" t="s">
        <v>16</v>
      </c>
      <c r="B7" s="11">
        <v>43921</v>
      </c>
      <c r="C7" s="11" t="s">
        <v>90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2" customFormat="1" ht="12.75" x14ac:dyDescent="0.2">
      <c r="A8" s="30" t="s">
        <v>17</v>
      </c>
      <c r="B8" s="35" t="s">
        <v>8</v>
      </c>
    </row>
    <row r="9" spans="1:25" s="36" customFormat="1" ht="12.75" x14ac:dyDescent="0.2">
      <c r="A9" s="30" t="s">
        <v>18</v>
      </c>
      <c r="B9" s="35" t="s">
        <v>9</v>
      </c>
    </row>
    <row r="10" spans="1:25" s="2" customFormat="1" x14ac:dyDescent="0.25">
      <c r="A10" s="33"/>
      <c r="B10" s="27" t="s">
        <v>12</v>
      </c>
      <c r="C10" s="27"/>
      <c r="D10" s="27"/>
    </row>
    <row r="11" spans="1:25" s="2" customFormat="1" x14ac:dyDescent="0.25">
      <c r="A11" s="23"/>
      <c r="B11" s="28" t="s">
        <v>13</v>
      </c>
      <c r="C11" s="28"/>
      <c r="D11" s="28"/>
    </row>
    <row r="12" spans="1:25" s="2" customFormat="1" x14ac:dyDescent="0.25">
      <c r="A12" s="23"/>
      <c r="B12" s="29" t="s">
        <v>14</v>
      </c>
      <c r="C12" s="29"/>
      <c r="D12" s="29"/>
    </row>
    <row r="13" spans="1:25" s="2" customFormat="1" ht="9.9499999999999993" customHeight="1" x14ac:dyDescent="0.25">
      <c r="A13" s="57"/>
      <c r="B13" s="58"/>
      <c r="C13" s="58"/>
      <c r="D13" s="58"/>
    </row>
    <row r="14" spans="1:25" s="2" customFormat="1" ht="26.1" customHeight="1" x14ac:dyDescent="0.25">
      <c r="A14" s="57"/>
      <c r="B14" s="58"/>
      <c r="C14" s="71" t="s">
        <v>92</v>
      </c>
      <c r="D14" s="71" t="s">
        <v>93</v>
      </c>
      <c r="E14" s="71" t="s">
        <v>91</v>
      </c>
    </row>
    <row r="15" spans="1:25" s="8" customFormat="1" ht="26.1" customHeight="1" x14ac:dyDescent="0.2">
      <c r="A15" s="7" t="s">
        <v>1</v>
      </c>
      <c r="B15" s="7"/>
      <c r="C15" s="72" t="s">
        <v>94</v>
      </c>
      <c r="D15" s="72" t="s">
        <v>95</v>
      </c>
      <c r="E15" s="71" t="s">
        <v>91</v>
      </c>
    </row>
    <row r="16" spans="1:25" s="14" customFormat="1" ht="15.75" customHeight="1" x14ac:dyDescent="0.2">
      <c r="A16" s="12" t="s">
        <v>4</v>
      </c>
      <c r="B16" s="11">
        <v>43810</v>
      </c>
      <c r="C16" s="76">
        <v>374317.44</v>
      </c>
      <c r="D16" s="65">
        <v>0</v>
      </c>
      <c r="E16" s="68">
        <f>+C16+D16</f>
        <v>374317.44</v>
      </c>
    </row>
    <row r="17" spans="1:5" s="14" customFormat="1" ht="15.75" customHeight="1" x14ac:dyDescent="0.2">
      <c r="A17" s="62" t="s">
        <v>10</v>
      </c>
      <c r="B17" s="63">
        <v>44040</v>
      </c>
      <c r="C17" s="76">
        <v>508332.28</v>
      </c>
      <c r="D17" s="65">
        <v>0</v>
      </c>
      <c r="E17" s="74">
        <f>+C17+D17</f>
        <v>508332.28</v>
      </c>
    </row>
    <row r="18" spans="1:5" s="14" customFormat="1" ht="15.75" customHeight="1" x14ac:dyDescent="0.2">
      <c r="A18" s="16" t="s">
        <v>0</v>
      </c>
      <c r="B18" s="64">
        <f>COUNT(B16:B17)</f>
        <v>2</v>
      </c>
      <c r="C18" s="77">
        <f>IF($B$17=0,C16,C17)</f>
        <v>508332.28</v>
      </c>
      <c r="D18" s="66">
        <f>IF($B$17=0,D16,D17)</f>
        <v>0</v>
      </c>
      <c r="E18" s="74">
        <f>+C18+D18</f>
        <v>508332.28</v>
      </c>
    </row>
    <row r="19" spans="1:5" s="8" customFormat="1" ht="26.25" customHeight="1" x14ac:dyDescent="0.2">
      <c r="A19" s="10" t="s">
        <v>5</v>
      </c>
      <c r="B19" s="10"/>
    </row>
    <row r="20" spans="1:5" s="14" customFormat="1" ht="15.75" customHeight="1" x14ac:dyDescent="0.2">
      <c r="A20" s="18" t="s">
        <v>32</v>
      </c>
      <c r="B20" s="11">
        <v>44027</v>
      </c>
      <c r="C20" s="67">
        <v>24794.99</v>
      </c>
      <c r="D20" s="65">
        <v>0</v>
      </c>
      <c r="E20" s="68">
        <f>+C20+D20</f>
        <v>24794.99</v>
      </c>
    </row>
    <row r="21" spans="1:5" s="14" customFormat="1" ht="15.75" customHeight="1" x14ac:dyDescent="0.2">
      <c r="A21" s="18" t="s">
        <v>33</v>
      </c>
      <c r="B21" s="11">
        <v>43921</v>
      </c>
      <c r="C21" s="67">
        <v>34923.370000000003</v>
      </c>
      <c r="D21" s="65">
        <v>0</v>
      </c>
      <c r="E21" s="68">
        <f t="shared" ref="E21:E68" si="0">+C21+D21</f>
        <v>34923.370000000003</v>
      </c>
    </row>
    <row r="22" spans="1:5" s="14" customFormat="1" ht="15.75" customHeight="1" x14ac:dyDescent="0.2">
      <c r="A22" s="18" t="s">
        <v>34</v>
      </c>
      <c r="B22" s="11">
        <v>44102</v>
      </c>
      <c r="C22" s="67">
        <v>34222.71</v>
      </c>
      <c r="D22" s="65">
        <v>0</v>
      </c>
      <c r="E22" s="68">
        <f t="shared" si="0"/>
        <v>34222.71</v>
      </c>
    </row>
    <row r="23" spans="1:5" s="14" customFormat="1" ht="15.75" customHeight="1" x14ac:dyDescent="0.2">
      <c r="A23" s="18" t="s">
        <v>35</v>
      </c>
      <c r="B23" s="11">
        <v>43958</v>
      </c>
      <c r="C23" s="67">
        <v>12979</v>
      </c>
      <c r="D23" s="65">
        <v>0</v>
      </c>
      <c r="E23" s="68">
        <f t="shared" si="0"/>
        <v>12979</v>
      </c>
    </row>
    <row r="24" spans="1:5" s="14" customFormat="1" ht="15.75" customHeight="1" x14ac:dyDescent="0.2">
      <c r="A24" s="18" t="s">
        <v>36</v>
      </c>
      <c r="B24" s="11">
        <v>43922</v>
      </c>
      <c r="C24" s="67">
        <v>43019.92</v>
      </c>
      <c r="D24" s="65">
        <v>0</v>
      </c>
      <c r="E24" s="68">
        <f t="shared" si="0"/>
        <v>43019.92</v>
      </c>
    </row>
    <row r="25" spans="1:5" s="14" customFormat="1" ht="15.75" customHeight="1" x14ac:dyDescent="0.2">
      <c r="A25" s="18" t="s">
        <v>37</v>
      </c>
      <c r="B25" s="11">
        <v>43892</v>
      </c>
      <c r="C25" s="67">
        <v>27615.55</v>
      </c>
      <c r="D25" s="65">
        <v>0</v>
      </c>
      <c r="E25" s="68">
        <f t="shared" si="0"/>
        <v>27615.55</v>
      </c>
    </row>
    <row r="26" spans="1:5" s="14" customFormat="1" ht="15.75" customHeight="1" x14ac:dyDescent="0.2">
      <c r="A26" s="18" t="s">
        <v>38</v>
      </c>
      <c r="B26" s="11">
        <v>44026</v>
      </c>
      <c r="C26" s="67">
        <v>23667.96</v>
      </c>
      <c r="D26" s="65">
        <v>0</v>
      </c>
      <c r="E26" s="68">
        <f t="shared" si="0"/>
        <v>23667.96</v>
      </c>
    </row>
    <row r="27" spans="1:5" s="14" customFormat="1" ht="15.75" customHeight="1" x14ac:dyDescent="0.2">
      <c r="A27" s="18" t="s">
        <v>39</v>
      </c>
      <c r="B27" s="11">
        <v>43915</v>
      </c>
      <c r="C27" s="67">
        <v>19705.73</v>
      </c>
      <c r="D27" s="65">
        <v>0</v>
      </c>
      <c r="E27" s="68">
        <f t="shared" si="0"/>
        <v>19705.73</v>
      </c>
    </row>
    <row r="28" spans="1:5" s="14" customFormat="1" ht="15.75" customHeight="1" x14ac:dyDescent="0.2">
      <c r="A28" s="18" t="s">
        <v>40</v>
      </c>
      <c r="B28" s="11">
        <v>43901</v>
      </c>
      <c r="C28" s="67">
        <v>12105.12</v>
      </c>
      <c r="D28" s="65">
        <v>0</v>
      </c>
      <c r="E28" s="68">
        <f t="shared" si="0"/>
        <v>12105.12</v>
      </c>
    </row>
    <row r="29" spans="1:5" s="14" customFormat="1" ht="15.75" customHeight="1" x14ac:dyDescent="0.2">
      <c r="A29" s="18" t="s">
        <v>41</v>
      </c>
      <c r="B29" s="11">
        <v>43901</v>
      </c>
      <c r="C29" s="67">
        <v>15678.03</v>
      </c>
      <c r="D29" s="65">
        <v>0</v>
      </c>
      <c r="E29" s="68">
        <f t="shared" si="0"/>
        <v>15678.03</v>
      </c>
    </row>
    <row r="30" spans="1:5" s="14" customFormat="1" ht="15.75" customHeight="1" x14ac:dyDescent="0.2">
      <c r="A30" s="18" t="s">
        <v>42</v>
      </c>
      <c r="B30" s="11">
        <v>43920</v>
      </c>
      <c r="C30" s="67">
        <v>6628.94</v>
      </c>
      <c r="D30" s="65">
        <v>0</v>
      </c>
      <c r="E30" s="68">
        <f t="shared" si="0"/>
        <v>6628.94</v>
      </c>
    </row>
    <row r="31" spans="1:5" s="14" customFormat="1" ht="15.75" customHeight="1" x14ac:dyDescent="0.2">
      <c r="A31" s="18" t="s">
        <v>43</v>
      </c>
      <c r="B31" s="11">
        <v>44132</v>
      </c>
      <c r="C31" s="67">
        <v>13481.63</v>
      </c>
      <c r="D31" s="65">
        <v>0</v>
      </c>
      <c r="E31" s="68">
        <f t="shared" si="0"/>
        <v>13481.63</v>
      </c>
    </row>
    <row r="32" spans="1:5" s="14" customFormat="1" ht="15.75" customHeight="1" x14ac:dyDescent="0.2">
      <c r="A32" s="18" t="s">
        <v>44</v>
      </c>
      <c r="B32" s="11">
        <v>43900</v>
      </c>
      <c r="C32" s="67">
        <v>31199.56</v>
      </c>
      <c r="D32" s="65">
        <v>0</v>
      </c>
      <c r="E32" s="68">
        <f t="shared" si="0"/>
        <v>31199.56</v>
      </c>
    </row>
    <row r="33" spans="1:5" s="14" customFormat="1" ht="15.75" customHeight="1" x14ac:dyDescent="0.2">
      <c r="A33" s="18" t="s">
        <v>45</v>
      </c>
      <c r="B33" s="11">
        <v>43928</v>
      </c>
      <c r="C33" s="67">
        <v>32910.800000000003</v>
      </c>
      <c r="D33" s="65">
        <v>0</v>
      </c>
      <c r="E33" s="68">
        <f t="shared" si="0"/>
        <v>32910.800000000003</v>
      </c>
    </row>
    <row r="34" spans="1:5" s="14" customFormat="1" ht="15.75" customHeight="1" x14ac:dyDescent="0.2">
      <c r="A34" s="18" t="s">
        <v>46</v>
      </c>
      <c r="B34" s="11">
        <v>43957</v>
      </c>
      <c r="C34" s="67">
        <v>29130.58</v>
      </c>
      <c r="D34" s="65">
        <v>0</v>
      </c>
      <c r="E34" s="68">
        <f t="shared" si="0"/>
        <v>29130.58</v>
      </c>
    </row>
    <row r="35" spans="1:5" s="14" customFormat="1" ht="15.75" customHeight="1" x14ac:dyDescent="0.2">
      <c r="A35" s="18" t="s">
        <v>47</v>
      </c>
      <c r="B35" s="11">
        <v>43962</v>
      </c>
      <c r="C35" s="67">
        <v>9822.83</v>
      </c>
      <c r="D35" s="65">
        <v>0</v>
      </c>
      <c r="E35" s="68">
        <f t="shared" si="0"/>
        <v>9822.83</v>
      </c>
    </row>
    <row r="36" spans="1:5" s="14" customFormat="1" ht="15.75" customHeight="1" x14ac:dyDescent="0.2">
      <c r="A36" s="18" t="s">
        <v>48</v>
      </c>
      <c r="B36" s="11">
        <v>43874</v>
      </c>
      <c r="C36" s="67">
        <v>3419.91</v>
      </c>
      <c r="D36" s="65">
        <v>45000</v>
      </c>
      <c r="E36" s="68">
        <f t="shared" si="0"/>
        <v>48419.91</v>
      </c>
    </row>
    <row r="37" spans="1:5" s="14" customFormat="1" ht="15.75" customHeight="1" x14ac:dyDescent="0.2">
      <c r="A37" s="18" t="s">
        <v>49</v>
      </c>
      <c r="B37" s="11">
        <v>43899</v>
      </c>
      <c r="C37" s="67">
        <v>9984.59</v>
      </c>
      <c r="D37" s="65">
        <v>0</v>
      </c>
      <c r="E37" s="68">
        <f t="shared" si="0"/>
        <v>9984.59</v>
      </c>
    </row>
    <row r="38" spans="1:5" s="14" customFormat="1" ht="15.75" customHeight="1" x14ac:dyDescent="0.2">
      <c r="A38" s="18" t="s">
        <v>50</v>
      </c>
      <c r="B38" s="11">
        <v>44053</v>
      </c>
      <c r="C38" s="67">
        <v>4645.45</v>
      </c>
      <c r="D38" s="65">
        <v>0</v>
      </c>
      <c r="E38" s="68">
        <f t="shared" si="0"/>
        <v>4645.45</v>
      </c>
    </row>
    <row r="39" spans="1:5" s="14" customFormat="1" ht="15.75" customHeight="1" x14ac:dyDescent="0.2">
      <c r="A39" s="18" t="s">
        <v>51</v>
      </c>
      <c r="B39" s="11">
        <v>43899</v>
      </c>
      <c r="C39" s="67">
        <v>16425.57</v>
      </c>
      <c r="D39" s="65">
        <v>0</v>
      </c>
      <c r="E39" s="68">
        <f t="shared" si="0"/>
        <v>16425.57</v>
      </c>
    </row>
    <row r="40" spans="1:5" s="14" customFormat="1" ht="15.75" customHeight="1" x14ac:dyDescent="0.2">
      <c r="A40" s="18" t="s">
        <v>52</v>
      </c>
      <c r="B40" s="11">
        <v>44043</v>
      </c>
      <c r="C40" s="67">
        <v>17848.28</v>
      </c>
      <c r="D40" s="65">
        <v>0</v>
      </c>
      <c r="E40" s="68">
        <f t="shared" si="0"/>
        <v>17848.28</v>
      </c>
    </row>
    <row r="41" spans="1:5" s="14" customFormat="1" ht="15.75" customHeight="1" x14ac:dyDescent="0.2">
      <c r="A41" s="18" t="s">
        <v>53</v>
      </c>
      <c r="B41" s="11">
        <v>43903</v>
      </c>
      <c r="C41" s="67">
        <v>20868.560000000001</v>
      </c>
      <c r="D41" s="65">
        <v>0</v>
      </c>
      <c r="E41" s="68">
        <f t="shared" si="0"/>
        <v>20868.560000000001</v>
      </c>
    </row>
    <row r="42" spans="1:5" s="14" customFormat="1" ht="15.75" customHeight="1" x14ac:dyDescent="0.2">
      <c r="A42" s="18" t="s">
        <v>54</v>
      </c>
      <c r="B42" s="11">
        <v>43957</v>
      </c>
      <c r="C42" s="67">
        <v>13699.26</v>
      </c>
      <c r="D42" s="65">
        <v>0</v>
      </c>
      <c r="E42" s="68">
        <f t="shared" si="0"/>
        <v>13699.26</v>
      </c>
    </row>
    <row r="43" spans="1:5" s="14" customFormat="1" ht="15.75" customHeight="1" x14ac:dyDescent="0.2">
      <c r="A43" s="18" t="s">
        <v>55</v>
      </c>
      <c r="B43" s="11">
        <v>44061</v>
      </c>
      <c r="C43" s="67">
        <v>439.8</v>
      </c>
      <c r="D43" s="65">
        <v>0</v>
      </c>
      <c r="E43" s="68">
        <f t="shared" si="0"/>
        <v>439.8</v>
      </c>
    </row>
    <row r="44" spans="1:5" s="14" customFormat="1" ht="15.75" customHeight="1" x14ac:dyDescent="0.2">
      <c r="A44" s="18" t="s">
        <v>56</v>
      </c>
      <c r="B44" s="11">
        <v>43907</v>
      </c>
      <c r="C44" s="67">
        <v>4048.77</v>
      </c>
      <c r="D44" s="65">
        <v>0</v>
      </c>
      <c r="E44" s="68">
        <f t="shared" si="0"/>
        <v>4048.77</v>
      </c>
    </row>
    <row r="45" spans="1:5" s="14" customFormat="1" ht="15.75" customHeight="1" x14ac:dyDescent="0.2">
      <c r="A45" s="18" t="s">
        <v>57</v>
      </c>
      <c r="B45" s="11">
        <v>43879</v>
      </c>
      <c r="C45" s="67">
        <v>9514.32</v>
      </c>
      <c r="D45" s="65">
        <v>0</v>
      </c>
      <c r="E45" s="68">
        <f t="shared" si="0"/>
        <v>9514.32</v>
      </c>
    </row>
    <row r="46" spans="1:5" s="14" customFormat="1" ht="15.75" customHeight="1" x14ac:dyDescent="0.2">
      <c r="A46" s="18" t="s">
        <v>58</v>
      </c>
      <c r="B46" s="11">
        <v>43941</v>
      </c>
      <c r="C46" s="67">
        <v>3422.31</v>
      </c>
      <c r="D46" s="65">
        <v>0</v>
      </c>
      <c r="E46" s="68">
        <f t="shared" si="0"/>
        <v>3422.31</v>
      </c>
    </row>
    <row r="47" spans="1:5" s="14" customFormat="1" ht="15.75" customHeight="1" x14ac:dyDescent="0.2">
      <c r="A47" s="18" t="s">
        <v>59</v>
      </c>
      <c r="B47" s="11">
        <v>43962</v>
      </c>
      <c r="C47" s="67">
        <v>18471.27</v>
      </c>
      <c r="D47" s="65">
        <v>0</v>
      </c>
      <c r="E47" s="68">
        <f t="shared" si="0"/>
        <v>18471.27</v>
      </c>
    </row>
    <row r="48" spans="1:5" s="14" customFormat="1" ht="15.75" customHeight="1" x14ac:dyDescent="0.2">
      <c r="A48" s="18" t="s">
        <v>60</v>
      </c>
      <c r="B48" s="11">
        <v>43818</v>
      </c>
      <c r="C48" s="67">
        <v>19312.8</v>
      </c>
      <c r="D48" s="65">
        <v>0</v>
      </c>
      <c r="E48" s="68">
        <f t="shared" si="0"/>
        <v>19312.8</v>
      </c>
    </row>
    <row r="49" spans="1:5" s="14" customFormat="1" ht="15.75" customHeight="1" x14ac:dyDescent="0.2">
      <c r="A49" s="18" t="s">
        <v>61</v>
      </c>
      <c r="B49" s="11">
        <v>44042</v>
      </c>
      <c r="C49" s="67">
        <v>14515.17</v>
      </c>
      <c r="D49" s="65">
        <v>0</v>
      </c>
      <c r="E49" s="68">
        <f t="shared" si="0"/>
        <v>14515.17</v>
      </c>
    </row>
    <row r="50" spans="1:5" s="14" customFormat="1" ht="15.75" customHeight="1" x14ac:dyDescent="0.2">
      <c r="A50" s="18" t="s">
        <v>75</v>
      </c>
      <c r="B50" s="11">
        <v>44026</v>
      </c>
      <c r="C50" s="67">
        <v>14902.82</v>
      </c>
      <c r="D50" s="65">
        <v>0</v>
      </c>
      <c r="E50" s="68">
        <f t="shared" si="0"/>
        <v>14902.82</v>
      </c>
    </row>
    <row r="51" spans="1:5" s="14" customFormat="1" ht="15.75" customHeight="1" x14ac:dyDescent="0.2">
      <c r="A51" s="18" t="s">
        <v>62</v>
      </c>
      <c r="B51" s="11">
        <v>43921</v>
      </c>
      <c r="C51" s="67">
        <v>13470.74</v>
      </c>
      <c r="D51" s="65">
        <v>0</v>
      </c>
      <c r="E51" s="68">
        <f t="shared" si="0"/>
        <v>13470.74</v>
      </c>
    </row>
    <row r="52" spans="1:5" s="14" customFormat="1" ht="15.75" customHeight="1" x14ac:dyDescent="0.2">
      <c r="A52" s="18" t="s">
        <v>63</v>
      </c>
      <c r="B52" s="11">
        <v>43962</v>
      </c>
      <c r="C52" s="67">
        <v>7964.15</v>
      </c>
      <c r="D52" s="65">
        <v>0</v>
      </c>
      <c r="E52" s="68">
        <f t="shared" si="0"/>
        <v>7964.15</v>
      </c>
    </row>
    <row r="53" spans="1:5" s="14" customFormat="1" ht="15.75" customHeight="1" x14ac:dyDescent="0.2">
      <c r="A53" s="18" t="s">
        <v>64</v>
      </c>
      <c r="B53" s="11">
        <v>43962</v>
      </c>
      <c r="C53" s="67">
        <v>1436.05</v>
      </c>
      <c r="D53" s="65">
        <v>0</v>
      </c>
      <c r="E53" s="68">
        <f t="shared" si="0"/>
        <v>1436.05</v>
      </c>
    </row>
    <row r="54" spans="1:5" s="14" customFormat="1" ht="15.75" customHeight="1" x14ac:dyDescent="0.2">
      <c r="A54" s="18" t="s">
        <v>77</v>
      </c>
      <c r="B54" s="11">
        <v>43943</v>
      </c>
      <c r="C54" s="67">
        <v>9333.2199999999993</v>
      </c>
      <c r="D54" s="65">
        <v>0</v>
      </c>
      <c r="E54" s="68">
        <f t="shared" si="0"/>
        <v>9333.2199999999993</v>
      </c>
    </row>
    <row r="55" spans="1:5" s="14" customFormat="1" ht="15.75" customHeight="1" x14ac:dyDescent="0.2">
      <c r="A55" s="18" t="s">
        <v>79</v>
      </c>
      <c r="B55" s="11">
        <v>43907</v>
      </c>
      <c r="C55" s="67">
        <v>14180.19</v>
      </c>
      <c r="D55" s="65">
        <v>0</v>
      </c>
      <c r="E55" s="68">
        <f t="shared" si="0"/>
        <v>14180.19</v>
      </c>
    </row>
    <row r="56" spans="1:5" s="14" customFormat="1" ht="15.75" customHeight="1" x14ac:dyDescent="0.2">
      <c r="A56" s="18" t="s">
        <v>89</v>
      </c>
      <c r="B56" s="11">
        <v>43875</v>
      </c>
      <c r="C56" s="67">
        <v>14683.77</v>
      </c>
      <c r="D56" s="65">
        <v>0</v>
      </c>
      <c r="E56" s="68">
        <f t="shared" si="0"/>
        <v>14683.77</v>
      </c>
    </row>
    <row r="57" spans="1:5" s="14" customFormat="1" ht="15.75" customHeight="1" x14ac:dyDescent="0.2">
      <c r="A57" s="18" t="s">
        <v>65</v>
      </c>
      <c r="B57" s="11">
        <v>43962</v>
      </c>
      <c r="C57" s="67">
        <v>1173.21</v>
      </c>
      <c r="D57" s="65">
        <v>0</v>
      </c>
      <c r="E57" s="68">
        <f t="shared" si="0"/>
        <v>1173.21</v>
      </c>
    </row>
    <row r="58" spans="1:5" s="14" customFormat="1" ht="15.75" customHeight="1" x14ac:dyDescent="0.2">
      <c r="A58" s="18" t="s">
        <v>66</v>
      </c>
      <c r="B58" s="11">
        <v>44043</v>
      </c>
      <c r="C58" s="67">
        <v>14723.73</v>
      </c>
      <c r="D58" s="65">
        <v>0</v>
      </c>
      <c r="E58" s="68">
        <f t="shared" si="0"/>
        <v>14723.73</v>
      </c>
    </row>
    <row r="59" spans="1:5" s="15" customFormat="1" ht="15.75" customHeight="1" x14ac:dyDescent="0.2">
      <c r="A59" s="18" t="s">
        <v>78</v>
      </c>
      <c r="B59" s="11">
        <v>43948</v>
      </c>
      <c r="C59" s="67">
        <v>45476.74</v>
      </c>
      <c r="D59" s="65">
        <v>0</v>
      </c>
      <c r="E59" s="68">
        <f t="shared" si="0"/>
        <v>45476.74</v>
      </c>
    </row>
    <row r="60" spans="1:5" s="14" customFormat="1" ht="15.75" customHeight="1" x14ac:dyDescent="0.2">
      <c r="A60" s="18" t="s">
        <v>67</v>
      </c>
      <c r="B60" s="11">
        <v>43875</v>
      </c>
      <c r="C60" s="67">
        <v>30557.1</v>
      </c>
      <c r="D60" s="65">
        <v>0</v>
      </c>
      <c r="E60" s="68">
        <f t="shared" si="0"/>
        <v>30557.1</v>
      </c>
    </row>
    <row r="61" spans="1:5" s="14" customFormat="1" ht="15.75" customHeight="1" x14ac:dyDescent="0.2">
      <c r="A61" s="18" t="s">
        <v>68</v>
      </c>
      <c r="B61" s="11">
        <v>43854</v>
      </c>
      <c r="C61" s="67">
        <v>13282.2</v>
      </c>
      <c r="D61" s="65">
        <v>0</v>
      </c>
      <c r="E61" s="68">
        <f t="shared" si="0"/>
        <v>13282.2</v>
      </c>
    </row>
    <row r="62" spans="1:5" s="14" customFormat="1" ht="15.75" customHeight="1" x14ac:dyDescent="0.2">
      <c r="A62" s="18" t="s">
        <v>69</v>
      </c>
      <c r="B62" s="11">
        <v>43917</v>
      </c>
      <c r="C62" s="67">
        <v>19859.95</v>
      </c>
      <c r="D62" s="65">
        <v>0</v>
      </c>
      <c r="E62" s="68">
        <f t="shared" si="0"/>
        <v>19859.95</v>
      </c>
    </row>
    <row r="63" spans="1:5" s="14" customFormat="1" ht="15.75" customHeight="1" x14ac:dyDescent="0.2">
      <c r="A63" s="18" t="s">
        <v>76</v>
      </c>
      <c r="B63" s="11">
        <v>43970</v>
      </c>
      <c r="C63" s="67">
        <v>16251.42</v>
      </c>
      <c r="D63" s="65">
        <v>0</v>
      </c>
      <c r="E63" s="68">
        <f t="shared" si="0"/>
        <v>16251.42</v>
      </c>
    </row>
    <row r="64" spans="1:5" s="14" customFormat="1" ht="15.75" customHeight="1" x14ac:dyDescent="0.2">
      <c r="A64" s="18" t="s">
        <v>70</v>
      </c>
      <c r="B64" s="11">
        <v>43910</v>
      </c>
      <c r="C64" s="67">
        <v>14607.78</v>
      </c>
      <c r="D64" s="65">
        <v>0</v>
      </c>
      <c r="E64" s="68">
        <f t="shared" si="0"/>
        <v>14607.78</v>
      </c>
    </row>
    <row r="65" spans="1:25" s="14" customFormat="1" ht="15.75" customHeight="1" x14ac:dyDescent="0.2">
      <c r="A65" s="18" t="s">
        <v>71</v>
      </c>
      <c r="B65" s="11">
        <v>44015</v>
      </c>
      <c r="C65" s="67">
        <v>8378.3799999999992</v>
      </c>
      <c r="D65" s="65">
        <v>0</v>
      </c>
      <c r="E65" s="68">
        <f t="shared" si="0"/>
        <v>8378.3799999999992</v>
      </c>
    </row>
    <row r="66" spans="1:25" s="14" customFormat="1" ht="15.75" customHeight="1" x14ac:dyDescent="0.2">
      <c r="A66" s="18" t="s">
        <v>72</v>
      </c>
      <c r="B66" s="11">
        <v>43906</v>
      </c>
      <c r="C66" s="67">
        <v>17148.55</v>
      </c>
      <c r="D66" s="65">
        <v>0</v>
      </c>
      <c r="E66" s="68">
        <f t="shared" si="0"/>
        <v>17148.55</v>
      </c>
    </row>
    <row r="67" spans="1:25" s="14" customFormat="1" ht="15.75" customHeight="1" x14ac:dyDescent="0.2">
      <c r="A67" s="18" t="s">
        <v>73</v>
      </c>
      <c r="B67" s="11">
        <v>43885</v>
      </c>
      <c r="C67" s="67">
        <v>9177.4599999999991</v>
      </c>
      <c r="D67" s="65">
        <v>0</v>
      </c>
      <c r="E67" s="68">
        <f t="shared" si="0"/>
        <v>9177.4599999999991</v>
      </c>
    </row>
    <row r="68" spans="1:25" s="14" customFormat="1" ht="15.75" customHeight="1" x14ac:dyDescent="0.2">
      <c r="A68" s="18" t="s">
        <v>74</v>
      </c>
      <c r="B68" s="11">
        <v>44026</v>
      </c>
      <c r="C68" s="67">
        <v>13295.75</v>
      </c>
      <c r="D68" s="65">
        <v>0</v>
      </c>
      <c r="E68" s="68">
        <f t="shared" si="0"/>
        <v>13295.75</v>
      </c>
      <c r="F68" s="59"/>
    </row>
    <row r="69" spans="1:25" s="17" customFormat="1" ht="15.75" customHeight="1" x14ac:dyDescent="0.2">
      <c r="A69" s="16" t="s">
        <v>0</v>
      </c>
      <c r="B69" s="22">
        <f>COUNT(B20:B68)</f>
        <v>49</v>
      </c>
      <c r="C69" s="77">
        <f>SUM(C20:C68)</f>
        <v>808405.98999999987</v>
      </c>
      <c r="D69" s="66">
        <f t="shared" ref="D69" si="1">SUM(D20:D68)</f>
        <v>45000</v>
      </c>
      <c r="E69" s="73">
        <f>SUM(E20:E68)</f>
        <v>853405.99</v>
      </c>
    </row>
    <row r="70" spans="1:25" s="20" customFormat="1" ht="25.5" customHeight="1" thickBot="1" x14ac:dyDescent="0.25">
      <c r="A70" s="19" t="s">
        <v>2</v>
      </c>
      <c r="B70" s="40">
        <f t="shared" ref="B70" si="2">B18+B69</f>
        <v>51</v>
      </c>
      <c r="C70" s="78">
        <f>+C69+C18</f>
        <v>1316738.27</v>
      </c>
      <c r="D70" s="69">
        <f>+D69+D18</f>
        <v>45000</v>
      </c>
      <c r="E70" s="75">
        <f>+E69+E18</f>
        <v>1361738.27</v>
      </c>
    </row>
    <row r="71" spans="1:25" s="43" customFormat="1" ht="25.5" customHeight="1" thickBot="1" x14ac:dyDescent="0.25">
      <c r="A71" s="41" t="s">
        <v>27</v>
      </c>
      <c r="B71" s="44">
        <f>B70/(2+COUNTA(A20:A68))</f>
        <v>1</v>
      </c>
      <c r="C71" s="42"/>
      <c r="D71" s="42"/>
      <c r="E71" s="42"/>
      <c r="F71" s="70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3" spans="1:25" ht="26.25" x14ac:dyDescent="0.25">
      <c r="B73" s="51" t="s">
        <v>80</v>
      </c>
      <c r="C73" s="52" t="s">
        <v>81</v>
      </c>
      <c r="D73" s="52" t="s">
        <v>82</v>
      </c>
    </row>
    <row r="74" spans="1:25" x14ac:dyDescent="0.25">
      <c r="A74" s="53" t="s">
        <v>83</v>
      </c>
      <c r="B74" s="54">
        <f>COUNTIF($B$20:$B$68, "&lt;=2020-03-31")</f>
        <v>23</v>
      </c>
      <c r="C74" s="55">
        <f>B74/COUNTA($A$20:$A$68)</f>
        <v>0.46938775510204084</v>
      </c>
      <c r="D74" s="55">
        <f>C74</f>
        <v>0.46938775510204084</v>
      </c>
    </row>
    <row r="75" spans="1:25" x14ac:dyDescent="0.25">
      <c r="A75" s="53" t="s">
        <v>97</v>
      </c>
      <c r="B75" s="54">
        <f>COUNTIFS(B$20:B$68, "&gt;=2020-04-01", B$20:B$68, "&lt;=2020-04-30")</f>
        <v>5</v>
      </c>
      <c r="C75" s="55">
        <f t="shared" ref="C75:C79" si="3">B75/COUNTA($A$20:$A$68)</f>
        <v>0.10204081632653061</v>
      </c>
      <c r="D75" s="55">
        <f>C74+C75</f>
        <v>0.5714285714285714</v>
      </c>
    </row>
    <row r="76" spans="1:25" x14ac:dyDescent="0.25">
      <c r="A76" s="53" t="s">
        <v>84</v>
      </c>
      <c r="B76" s="54">
        <f>COUNTIFS(B$20:B$68, "&gt;=2020-05-01", B$20:B$68, "&lt;=2020-5-31")</f>
        <v>9</v>
      </c>
      <c r="C76" s="55">
        <f t="shared" si="3"/>
        <v>0.18367346938775511</v>
      </c>
      <c r="D76" s="55">
        <f>C76+D75</f>
        <v>0.75510204081632648</v>
      </c>
    </row>
    <row r="77" spans="1:25" x14ac:dyDescent="0.25">
      <c r="A77" s="53" t="s">
        <v>85</v>
      </c>
      <c r="B77" s="54">
        <f>COUNTIFS(B$20:B$68, "&gt;=2020-06-01", B$20:B$68, "&lt;=2020-6-30")</f>
        <v>0</v>
      </c>
      <c r="C77" s="55">
        <f t="shared" si="3"/>
        <v>0</v>
      </c>
      <c r="D77" s="55">
        <f t="shared" ref="D77:D79" si="4">C77+D76</f>
        <v>0.75510204081632648</v>
      </c>
    </row>
    <row r="78" spans="1:25" x14ac:dyDescent="0.25">
      <c r="A78" s="53" t="s">
        <v>86</v>
      </c>
      <c r="B78" s="54">
        <f>COUNTIFS(B$20:B$68, "&gt;=2020-07-01")</f>
        <v>12</v>
      </c>
      <c r="C78" s="55">
        <f t="shared" si="3"/>
        <v>0.24489795918367346</v>
      </c>
      <c r="D78" s="55">
        <f t="shared" si="4"/>
        <v>1</v>
      </c>
    </row>
    <row r="79" spans="1:25" x14ac:dyDescent="0.25">
      <c r="A79" s="53" t="s">
        <v>87</v>
      </c>
      <c r="B79" s="54">
        <f>COUNTA(A20:A68)-SUM(B74:B78)</f>
        <v>0</v>
      </c>
      <c r="C79" s="56">
        <f t="shared" si="3"/>
        <v>0</v>
      </c>
      <c r="D79" s="55">
        <f t="shared" si="4"/>
        <v>1</v>
      </c>
    </row>
    <row r="80" spans="1:25" ht="16.5" thickBot="1" x14ac:dyDescent="0.3">
      <c r="B80" s="79">
        <f>SUM(B74:B79)</f>
        <v>49</v>
      </c>
      <c r="C80" s="80">
        <f>SUM(C74:C79)</f>
        <v>1</v>
      </c>
    </row>
  </sheetData>
  <sortState ref="A124:Z125">
    <sortCondition ref="A124"/>
  </sortState>
  <phoneticPr fontId="3" type="noConversion"/>
  <conditionalFormatting sqref="B61:B68 B20:B58">
    <cfRule type="cellIs" dxfId="119" priority="12" stopIfTrue="1" operator="equal">
      <formula>$B$2</formula>
    </cfRule>
    <cfRule type="cellIs" dxfId="118" priority="13" stopIfTrue="1" operator="lessThanOrEqual">
      <formula>$B$7</formula>
    </cfRule>
    <cfRule type="cellIs" dxfId="117" priority="14" operator="greaterThan">
      <formula>$B$7</formula>
    </cfRule>
  </conditionalFormatting>
  <conditionalFormatting sqref="B16">
    <cfRule type="cellIs" dxfId="116" priority="29" operator="greaterThan">
      <formula>$B$5</formula>
    </cfRule>
  </conditionalFormatting>
  <conditionalFormatting sqref="B16">
    <cfRule type="cellIs" dxfId="115" priority="25" stopIfTrue="1" operator="equal">
      <formula>$B$2</formula>
    </cfRule>
    <cfRule type="cellIs" dxfId="114" priority="26" stopIfTrue="1" operator="lessThanOrEqual">
      <formula>$B$5</formula>
    </cfRule>
  </conditionalFormatting>
  <conditionalFormatting sqref="B17">
    <cfRule type="cellIs" dxfId="113" priority="7" stopIfTrue="1" operator="equal">
      <formula>$B$2</formula>
    </cfRule>
    <cfRule type="cellIs" dxfId="112" priority="8" stopIfTrue="1" operator="lessThanOrEqual">
      <formula>$B$6</formula>
    </cfRule>
  </conditionalFormatting>
  <conditionalFormatting sqref="B17">
    <cfRule type="cellIs" dxfId="111" priority="9" operator="greaterThan">
      <formula>$B$6</formula>
    </cfRule>
  </conditionalFormatting>
  <pageMargins left="0.7" right="0.7" top="0.5" bottom="0.5" header="0.3" footer="0.3"/>
  <pageSetup scale="50" orientation="portrait" r:id="rId1"/>
  <headerFooter alignWithMargins="0">
    <oddHeader>&amp;L&amp;F&amp;C&amp;A&amp;R&amp;D &amp;T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stopIfTrue="1" operator="equal" id="{99727520-1AA1-46C7-AF7D-B0124734CB85}">
            <xm:f>'NDP-NPD'!$B$2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5" stopIfTrue="1" operator="lessThanOrEqual" id="{6029A48F-A297-4008-AA3A-C1C8F2D4875D}">
            <xm:f>'NDP-NPD'!$B$7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" operator="greaterThan" id="{4510548E-CC43-4659-A8B6-5D53B010FB91}">
            <xm:f>'NDP-NPD'!$B$7</xm:f>
            <x14:dxf>
              <font>
                <condense val="0"/>
                <extend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B59:B60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80"/>
  <sheetViews>
    <sheetView zoomScaleNormal="100" zoomScaleSheetLayoutView="25" workbookViewId="0">
      <pane xSplit="1" ySplit="9" topLeftCell="B17" activePane="bottomRight" state="frozen"/>
      <selection pane="topRight" activeCell="B1" sqref="B1"/>
      <selection pane="bottomLeft" activeCell="A7" sqref="A7"/>
      <selection pane="bottomRight" activeCell="A68" sqref="A20:A68"/>
    </sheetView>
  </sheetViews>
  <sheetFormatPr defaultColWidth="15.85546875" defaultRowHeight="15.75" x14ac:dyDescent="0.25"/>
  <cols>
    <col min="1" max="1" width="54.85546875" style="1" customWidth="1"/>
    <col min="2" max="2" width="13" style="1" customWidth="1"/>
    <col min="3" max="3" width="22.42578125" style="3" customWidth="1"/>
    <col min="4" max="4" width="18.5703125" style="3" customWidth="1"/>
    <col min="5" max="5" width="16.42578125" style="3" customWidth="1"/>
    <col min="6" max="6" width="13.28515625" style="3" customWidth="1"/>
    <col min="7" max="7" width="13.85546875" style="3" bestFit="1" customWidth="1"/>
    <col min="8" max="8" width="16.28515625" style="3" customWidth="1"/>
    <col min="9" max="9" width="14.7109375" style="3" customWidth="1"/>
    <col min="10" max="10" width="11.85546875" style="3" customWidth="1"/>
    <col min="11" max="11" width="13.710937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45" x14ac:dyDescent="0.25">
      <c r="A1" s="49" t="s">
        <v>31</v>
      </c>
      <c r="C1" s="9" t="s">
        <v>25</v>
      </c>
      <c r="E1" s="21">
        <f>'Summary-Sommaire'!B3</f>
        <v>44137</v>
      </c>
      <c r="G1" s="1"/>
      <c r="H1" s="1"/>
    </row>
    <row r="2" spans="1:25" s="25" customFormat="1" ht="15" x14ac:dyDescent="0.25">
      <c r="A2" s="24" t="s">
        <v>116</v>
      </c>
      <c r="M2" s="24"/>
    </row>
    <row r="3" spans="1:25" s="25" customFormat="1" ht="18" customHeight="1" x14ac:dyDescent="0.25">
      <c r="A3" s="25" t="s">
        <v>19</v>
      </c>
      <c r="B3" s="26"/>
    </row>
    <row r="4" spans="1:25" s="9" customFormat="1" ht="30.75" customHeight="1" x14ac:dyDescent="0.25">
      <c r="A4" s="7" t="s">
        <v>24</v>
      </c>
      <c r="B4" s="34" t="s">
        <v>23</v>
      </c>
    </row>
    <row r="5" spans="1:25" s="9" customFormat="1" ht="30" customHeight="1" x14ac:dyDescent="0.25">
      <c r="A5" s="23" t="s">
        <v>15</v>
      </c>
      <c r="B5" s="11">
        <f>LIB!B5</f>
        <v>43738</v>
      </c>
      <c r="C5" s="11" t="s">
        <v>26</v>
      </c>
    </row>
    <row r="6" spans="1:25" s="9" customFormat="1" ht="30" customHeight="1" x14ac:dyDescent="0.25">
      <c r="A6" s="23" t="s">
        <v>16</v>
      </c>
      <c r="B6" s="11">
        <f>LIB!B6</f>
        <v>43983</v>
      </c>
      <c r="C6" s="11" t="s">
        <v>26</v>
      </c>
    </row>
    <row r="7" spans="1:25" s="2" customFormat="1" ht="30" customHeight="1" x14ac:dyDescent="0.25">
      <c r="A7" s="23" t="s">
        <v>16</v>
      </c>
      <c r="B7" s="11">
        <f>LIB!B7</f>
        <v>43921</v>
      </c>
      <c r="C7" s="11" t="s">
        <v>90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2" customFormat="1" ht="12.75" x14ac:dyDescent="0.2">
      <c r="A8" s="30" t="s">
        <v>17</v>
      </c>
      <c r="B8" s="35" t="s">
        <v>8</v>
      </c>
    </row>
    <row r="9" spans="1:25" s="36" customFormat="1" ht="24" x14ac:dyDescent="0.2">
      <c r="A9" s="30" t="s">
        <v>18</v>
      </c>
      <c r="B9" s="35" t="s">
        <v>9</v>
      </c>
    </row>
    <row r="10" spans="1:25" s="2" customFormat="1" x14ac:dyDescent="0.25">
      <c r="A10" s="23"/>
      <c r="B10" s="27" t="s">
        <v>12</v>
      </c>
      <c r="C10" s="27"/>
      <c r="D10" s="27"/>
    </row>
    <row r="11" spans="1:25" s="2" customFormat="1" x14ac:dyDescent="0.25">
      <c r="A11" s="23"/>
      <c r="B11" s="28" t="s">
        <v>13</v>
      </c>
      <c r="C11" s="28"/>
      <c r="D11" s="28"/>
    </row>
    <row r="12" spans="1:25" s="2" customFormat="1" x14ac:dyDescent="0.25">
      <c r="A12" s="23"/>
      <c r="B12" s="29" t="s">
        <v>14</v>
      </c>
      <c r="C12" s="29"/>
      <c r="D12" s="29"/>
    </row>
    <row r="13" spans="1:25" s="2" customFormat="1" ht="9.9499999999999993" customHeight="1" x14ac:dyDescent="0.25">
      <c r="A13" s="23"/>
      <c r="B13" s="58"/>
      <c r="C13" s="58"/>
      <c r="D13" s="58"/>
    </row>
    <row r="14" spans="1:25" s="2" customFormat="1" ht="26.1" customHeight="1" x14ac:dyDescent="0.25">
      <c r="A14" s="23"/>
      <c r="B14" s="58"/>
      <c r="C14" s="71" t="s">
        <v>92</v>
      </c>
      <c r="D14" s="71" t="s">
        <v>93</v>
      </c>
      <c r="E14" s="71" t="s">
        <v>91</v>
      </c>
    </row>
    <row r="15" spans="1:25" s="8" customFormat="1" ht="26.1" customHeight="1" x14ac:dyDescent="0.2">
      <c r="A15" s="33" t="s">
        <v>96</v>
      </c>
      <c r="B15" s="7"/>
      <c r="C15" s="72" t="s">
        <v>94</v>
      </c>
      <c r="D15" s="72" t="s">
        <v>95</v>
      </c>
      <c r="E15" s="71" t="s">
        <v>91</v>
      </c>
    </row>
    <row r="16" spans="1:25" s="14" customFormat="1" ht="15.75" customHeight="1" x14ac:dyDescent="0.2">
      <c r="A16" s="60" t="s">
        <v>4</v>
      </c>
      <c r="B16" s="61">
        <v>43724</v>
      </c>
      <c r="C16" s="76">
        <v>309225.08</v>
      </c>
      <c r="D16" s="65">
        <v>0</v>
      </c>
      <c r="E16" s="68">
        <f>SUM(C16:D16)</f>
        <v>309225.08</v>
      </c>
    </row>
    <row r="17" spans="1:5" s="14" customFormat="1" ht="15" customHeight="1" x14ac:dyDescent="0.2">
      <c r="A17" s="62" t="s">
        <v>10</v>
      </c>
      <c r="B17" s="63">
        <v>44015</v>
      </c>
      <c r="C17" s="76">
        <v>344989.76</v>
      </c>
      <c r="D17" s="65"/>
      <c r="E17" s="74">
        <f>SUM(C17:D17)</f>
        <v>344989.76</v>
      </c>
    </row>
    <row r="18" spans="1:5" s="14" customFormat="1" ht="15.75" customHeight="1" x14ac:dyDescent="0.2">
      <c r="A18" s="16" t="s">
        <v>0</v>
      </c>
      <c r="B18" s="64">
        <f>COUNT(B16:B17)</f>
        <v>2</v>
      </c>
      <c r="C18" s="77">
        <f>IF($B$17=0,C16,C17)</f>
        <v>344989.76</v>
      </c>
      <c r="D18" s="66">
        <f>IF($B$17=0,D16,D17)</f>
        <v>0</v>
      </c>
      <c r="E18" s="74">
        <f>+C18+D18</f>
        <v>344989.76</v>
      </c>
    </row>
    <row r="19" spans="1:5" s="8" customFormat="1" ht="26.25" customHeight="1" x14ac:dyDescent="0.2">
      <c r="A19" s="10" t="s">
        <v>5</v>
      </c>
      <c r="B19" s="10"/>
    </row>
    <row r="20" spans="1:5" s="14" customFormat="1" ht="15.75" customHeight="1" x14ac:dyDescent="0.2">
      <c r="A20" s="18" t="s">
        <v>32</v>
      </c>
      <c r="B20" s="11">
        <v>43900</v>
      </c>
      <c r="C20" s="67">
        <v>9743.0499999999993</v>
      </c>
      <c r="D20" s="65">
        <v>0</v>
      </c>
      <c r="E20" s="68">
        <f>SUM(C20:D20)</f>
        <v>9743.0499999999993</v>
      </c>
    </row>
    <row r="21" spans="1:5" s="14" customFormat="1" ht="15.75" customHeight="1" x14ac:dyDescent="0.2">
      <c r="A21" s="18" t="s">
        <v>33</v>
      </c>
      <c r="B21" s="11">
        <v>43978</v>
      </c>
      <c r="C21" s="67">
        <v>9223.64</v>
      </c>
      <c r="D21" s="65">
        <v>0</v>
      </c>
      <c r="E21" s="68">
        <f t="shared" ref="E21:E68" si="0">SUM(C21:D21)</f>
        <v>9223.64</v>
      </c>
    </row>
    <row r="22" spans="1:5" s="14" customFormat="1" ht="15.75" customHeight="1" x14ac:dyDescent="0.2">
      <c r="A22" s="18" t="s">
        <v>34</v>
      </c>
      <c r="B22" s="11">
        <v>43978</v>
      </c>
      <c r="C22" s="67">
        <v>806.91</v>
      </c>
      <c r="D22" s="65">
        <v>0</v>
      </c>
      <c r="E22" s="68">
        <f t="shared" si="0"/>
        <v>806.91</v>
      </c>
    </row>
    <row r="23" spans="1:5" s="14" customFormat="1" ht="15.75" customHeight="1" x14ac:dyDescent="0.2">
      <c r="A23" s="18" t="s">
        <v>35</v>
      </c>
      <c r="B23" s="11">
        <v>43979</v>
      </c>
      <c r="C23" s="67">
        <v>1951.11</v>
      </c>
      <c r="D23" s="65">
        <v>0</v>
      </c>
      <c r="E23" s="68">
        <f t="shared" si="0"/>
        <v>1951.11</v>
      </c>
    </row>
    <row r="24" spans="1:5" s="14" customFormat="1" ht="15.75" customHeight="1" x14ac:dyDescent="0.2">
      <c r="A24" s="18" t="s">
        <v>36</v>
      </c>
      <c r="B24" s="11">
        <v>43901</v>
      </c>
      <c r="C24" s="67">
        <v>8003.79</v>
      </c>
      <c r="D24" s="65">
        <v>0</v>
      </c>
      <c r="E24" s="68">
        <f t="shared" si="0"/>
        <v>8003.79</v>
      </c>
    </row>
    <row r="25" spans="1:5" s="14" customFormat="1" ht="15.75" customHeight="1" x14ac:dyDescent="0.2">
      <c r="A25" s="18" t="s">
        <v>37</v>
      </c>
      <c r="B25" s="11">
        <v>43903</v>
      </c>
      <c r="C25" s="67">
        <v>16282.55</v>
      </c>
      <c r="D25" s="65">
        <v>0</v>
      </c>
      <c r="E25" s="68">
        <f t="shared" si="0"/>
        <v>16282.55</v>
      </c>
    </row>
    <row r="26" spans="1:5" s="14" customFormat="1" ht="15.75" customHeight="1" x14ac:dyDescent="0.2">
      <c r="A26" s="18" t="s">
        <v>38</v>
      </c>
      <c r="B26" s="11">
        <v>43914</v>
      </c>
      <c r="C26" s="67">
        <v>21390.09</v>
      </c>
      <c r="D26" s="65">
        <v>0</v>
      </c>
      <c r="E26" s="68">
        <f t="shared" si="0"/>
        <v>21390.09</v>
      </c>
    </row>
    <row r="27" spans="1:5" s="14" customFormat="1" ht="15.75" customHeight="1" x14ac:dyDescent="0.2">
      <c r="A27" s="18" t="s">
        <v>39</v>
      </c>
      <c r="B27" s="11">
        <v>43978</v>
      </c>
      <c r="C27" s="67">
        <v>12567.74</v>
      </c>
      <c r="D27" s="65">
        <v>0</v>
      </c>
      <c r="E27" s="68">
        <f t="shared" si="0"/>
        <v>12567.74</v>
      </c>
    </row>
    <row r="28" spans="1:5" s="14" customFormat="1" ht="15.75" customHeight="1" x14ac:dyDescent="0.2">
      <c r="A28" s="18" t="s">
        <v>40</v>
      </c>
      <c r="B28" s="11">
        <v>43945</v>
      </c>
      <c r="C28" s="67">
        <v>1251.23</v>
      </c>
      <c r="D28" s="65">
        <v>0</v>
      </c>
      <c r="E28" s="68">
        <f t="shared" si="0"/>
        <v>1251.23</v>
      </c>
    </row>
    <row r="29" spans="1:5" s="14" customFormat="1" ht="15.75" customHeight="1" x14ac:dyDescent="0.2">
      <c r="A29" s="18" t="s">
        <v>41</v>
      </c>
      <c r="B29" s="11">
        <v>43874</v>
      </c>
      <c r="C29" s="67">
        <v>2554.2600000000002</v>
      </c>
      <c r="D29" s="65">
        <v>0</v>
      </c>
      <c r="E29" s="68">
        <f t="shared" si="0"/>
        <v>2554.2600000000002</v>
      </c>
    </row>
    <row r="30" spans="1:5" s="14" customFormat="1" ht="15.75" customHeight="1" x14ac:dyDescent="0.2">
      <c r="A30" s="18" t="s">
        <v>42</v>
      </c>
      <c r="B30" s="11">
        <v>43921</v>
      </c>
      <c r="C30" s="67">
        <v>693.07</v>
      </c>
      <c r="D30" s="65">
        <v>0</v>
      </c>
      <c r="E30" s="68">
        <f t="shared" si="0"/>
        <v>693.07</v>
      </c>
    </row>
    <row r="31" spans="1:5" s="14" customFormat="1" ht="15.75" customHeight="1" x14ac:dyDescent="0.2">
      <c r="A31" s="18" t="s">
        <v>43</v>
      </c>
      <c r="B31" s="11">
        <v>44011</v>
      </c>
      <c r="C31" s="67">
        <v>1731.39</v>
      </c>
      <c r="D31" s="65">
        <v>0</v>
      </c>
      <c r="E31" s="68">
        <f t="shared" si="0"/>
        <v>1731.39</v>
      </c>
    </row>
    <row r="32" spans="1:5" s="14" customFormat="1" ht="15.75" customHeight="1" x14ac:dyDescent="0.2">
      <c r="A32" s="18" t="s">
        <v>44</v>
      </c>
      <c r="B32" s="11">
        <v>43896</v>
      </c>
      <c r="C32" s="67">
        <v>8304.1200000000008</v>
      </c>
      <c r="D32" s="65">
        <v>0</v>
      </c>
      <c r="E32" s="68">
        <f t="shared" si="0"/>
        <v>8304.1200000000008</v>
      </c>
    </row>
    <row r="33" spans="1:5" s="14" customFormat="1" ht="15.75" customHeight="1" x14ac:dyDescent="0.2">
      <c r="A33" s="18" t="s">
        <v>45</v>
      </c>
      <c r="B33" s="11">
        <v>43980</v>
      </c>
      <c r="C33" s="67">
        <v>11496.47</v>
      </c>
      <c r="D33" s="65">
        <v>0</v>
      </c>
      <c r="E33" s="68">
        <f t="shared" si="0"/>
        <v>11496.47</v>
      </c>
    </row>
    <row r="34" spans="1:5" s="14" customFormat="1" ht="15.75" customHeight="1" x14ac:dyDescent="0.2">
      <c r="A34" s="18" t="s">
        <v>46</v>
      </c>
      <c r="B34" s="11">
        <v>43970</v>
      </c>
      <c r="C34" s="67">
        <v>14104.17</v>
      </c>
      <c r="D34" s="65">
        <v>0</v>
      </c>
      <c r="E34" s="68">
        <f t="shared" si="0"/>
        <v>14104.17</v>
      </c>
    </row>
    <row r="35" spans="1:5" s="14" customFormat="1" ht="15.75" customHeight="1" x14ac:dyDescent="0.2">
      <c r="A35" s="18" t="s">
        <v>47</v>
      </c>
      <c r="B35" s="11">
        <v>43980</v>
      </c>
      <c r="C35" s="67">
        <v>12762.81</v>
      </c>
      <c r="D35" s="65">
        <v>0</v>
      </c>
      <c r="E35" s="68">
        <f t="shared" si="0"/>
        <v>12762.81</v>
      </c>
    </row>
    <row r="36" spans="1:5" s="14" customFormat="1" ht="15.75" customHeight="1" x14ac:dyDescent="0.2">
      <c r="A36" s="18" t="s">
        <v>48</v>
      </c>
      <c r="B36" s="11">
        <v>43964</v>
      </c>
      <c r="C36" s="67">
        <v>923.16</v>
      </c>
      <c r="D36" s="65">
        <v>0</v>
      </c>
      <c r="E36" s="68">
        <f t="shared" si="0"/>
        <v>923.16</v>
      </c>
    </row>
    <row r="37" spans="1:5" s="14" customFormat="1" ht="15.75" customHeight="1" x14ac:dyDescent="0.2">
      <c r="A37" s="18" t="s">
        <v>49</v>
      </c>
      <c r="B37" s="11">
        <v>43977</v>
      </c>
      <c r="C37" s="67">
        <v>5510.26</v>
      </c>
      <c r="D37" s="65">
        <v>0</v>
      </c>
      <c r="E37" s="68">
        <f t="shared" si="0"/>
        <v>5510.26</v>
      </c>
    </row>
    <row r="38" spans="1:5" s="14" customFormat="1" ht="15.75" customHeight="1" x14ac:dyDescent="0.2">
      <c r="A38" s="18" t="s">
        <v>50</v>
      </c>
      <c r="B38" s="11">
        <v>43915</v>
      </c>
      <c r="C38" s="67">
        <v>1899.57</v>
      </c>
      <c r="D38" s="65">
        <v>0</v>
      </c>
      <c r="E38" s="68">
        <f t="shared" si="0"/>
        <v>1899.57</v>
      </c>
    </row>
    <row r="39" spans="1:5" s="14" customFormat="1" ht="15.75" customHeight="1" x14ac:dyDescent="0.2">
      <c r="A39" s="18" t="s">
        <v>51</v>
      </c>
      <c r="B39" s="11">
        <v>43872</v>
      </c>
      <c r="C39" s="67">
        <v>13874.18</v>
      </c>
      <c r="D39" s="65">
        <v>0</v>
      </c>
      <c r="E39" s="68">
        <f t="shared" si="0"/>
        <v>13874.18</v>
      </c>
    </row>
    <row r="40" spans="1:5" s="14" customFormat="1" ht="15.75" customHeight="1" x14ac:dyDescent="0.2">
      <c r="A40" s="18" t="s">
        <v>52</v>
      </c>
      <c r="B40" s="11">
        <v>43977</v>
      </c>
      <c r="C40" s="67">
        <v>8956.8799999999992</v>
      </c>
      <c r="D40" s="65">
        <v>0</v>
      </c>
      <c r="E40" s="68">
        <f t="shared" si="0"/>
        <v>8956.8799999999992</v>
      </c>
    </row>
    <row r="41" spans="1:5" s="14" customFormat="1" ht="15.75" customHeight="1" x14ac:dyDescent="0.2">
      <c r="A41" s="18" t="s">
        <v>53</v>
      </c>
      <c r="B41" s="11">
        <v>43909</v>
      </c>
      <c r="C41" s="67">
        <v>17373.93</v>
      </c>
      <c r="D41" s="65">
        <v>0</v>
      </c>
      <c r="E41" s="68">
        <f t="shared" si="0"/>
        <v>17373.93</v>
      </c>
    </row>
    <row r="42" spans="1:5" s="14" customFormat="1" ht="15.75" customHeight="1" x14ac:dyDescent="0.2">
      <c r="A42" s="18" t="s">
        <v>54</v>
      </c>
      <c r="B42" s="11">
        <v>43913</v>
      </c>
      <c r="C42" s="67">
        <v>26145.32</v>
      </c>
      <c r="D42" s="65">
        <v>0</v>
      </c>
      <c r="E42" s="68">
        <f t="shared" si="0"/>
        <v>26145.32</v>
      </c>
    </row>
    <row r="43" spans="1:5" s="14" customFormat="1" ht="15.75" customHeight="1" x14ac:dyDescent="0.2">
      <c r="A43" s="18" t="s">
        <v>55</v>
      </c>
      <c r="B43" s="11">
        <v>43873</v>
      </c>
      <c r="C43" s="67">
        <v>15381.79</v>
      </c>
      <c r="D43" s="65">
        <v>0</v>
      </c>
      <c r="E43" s="68">
        <f t="shared" si="0"/>
        <v>15381.79</v>
      </c>
    </row>
    <row r="44" spans="1:5" s="14" customFormat="1" ht="15.75" customHeight="1" x14ac:dyDescent="0.2">
      <c r="A44" s="18" t="s">
        <v>56</v>
      </c>
      <c r="B44" s="11">
        <v>43957</v>
      </c>
      <c r="C44" s="67">
        <v>18509.25</v>
      </c>
      <c r="D44" s="65">
        <v>0</v>
      </c>
      <c r="E44" s="68">
        <f t="shared" si="0"/>
        <v>18509.25</v>
      </c>
    </row>
    <row r="45" spans="1:5" s="14" customFormat="1" ht="15.75" customHeight="1" x14ac:dyDescent="0.2">
      <c r="A45" s="18" t="s">
        <v>57</v>
      </c>
      <c r="B45" s="11">
        <v>43930</v>
      </c>
      <c r="C45" s="67">
        <v>14798.94</v>
      </c>
      <c r="D45" s="65">
        <v>0</v>
      </c>
      <c r="E45" s="68">
        <f t="shared" si="0"/>
        <v>14798.94</v>
      </c>
    </row>
    <row r="46" spans="1:5" s="14" customFormat="1" ht="15.75" customHeight="1" x14ac:dyDescent="0.2">
      <c r="A46" s="18" t="s">
        <v>58</v>
      </c>
      <c r="B46" s="11">
        <v>43973</v>
      </c>
      <c r="C46" s="67">
        <v>22576.11</v>
      </c>
      <c r="D46" s="65">
        <v>0</v>
      </c>
      <c r="E46" s="68">
        <f t="shared" si="0"/>
        <v>22576.11</v>
      </c>
    </row>
    <row r="47" spans="1:5" s="14" customFormat="1" ht="15.75" customHeight="1" x14ac:dyDescent="0.2">
      <c r="A47" s="18" t="s">
        <v>59</v>
      </c>
      <c r="B47" s="11">
        <v>43900</v>
      </c>
      <c r="C47" s="67">
        <v>30745.17</v>
      </c>
      <c r="D47" s="65">
        <v>0</v>
      </c>
      <c r="E47" s="68">
        <f t="shared" si="0"/>
        <v>30745.17</v>
      </c>
    </row>
    <row r="48" spans="1:5" s="14" customFormat="1" ht="15.75" customHeight="1" x14ac:dyDescent="0.2">
      <c r="A48" s="18" t="s">
        <v>60</v>
      </c>
      <c r="B48" s="11">
        <v>43852</v>
      </c>
      <c r="C48" s="67">
        <v>20630.66</v>
      </c>
      <c r="D48" s="65">
        <v>0</v>
      </c>
      <c r="E48" s="68">
        <f t="shared" si="0"/>
        <v>20630.66</v>
      </c>
    </row>
    <row r="49" spans="1:5" s="14" customFormat="1" ht="15.75" customHeight="1" x14ac:dyDescent="0.2">
      <c r="A49" s="18" t="s">
        <v>61</v>
      </c>
      <c r="B49" s="11">
        <v>43851</v>
      </c>
      <c r="C49" s="67">
        <v>17492.830000000002</v>
      </c>
      <c r="D49" s="65">
        <v>0</v>
      </c>
      <c r="E49" s="68">
        <f t="shared" si="0"/>
        <v>17492.830000000002</v>
      </c>
    </row>
    <row r="50" spans="1:5" s="14" customFormat="1" ht="15.75" customHeight="1" x14ac:dyDescent="0.2">
      <c r="A50" s="18" t="s">
        <v>75</v>
      </c>
      <c r="B50" s="11">
        <v>43972</v>
      </c>
      <c r="C50" s="67">
        <v>14128.65</v>
      </c>
      <c r="D50" s="65">
        <v>0</v>
      </c>
      <c r="E50" s="68">
        <f t="shared" si="0"/>
        <v>14128.65</v>
      </c>
    </row>
    <row r="51" spans="1:5" s="14" customFormat="1" ht="15.75" customHeight="1" x14ac:dyDescent="0.2">
      <c r="A51" s="18" t="s">
        <v>62</v>
      </c>
      <c r="B51" s="11">
        <v>43964</v>
      </c>
      <c r="C51" s="67">
        <v>11264.83</v>
      </c>
      <c r="D51" s="65">
        <v>0</v>
      </c>
      <c r="E51" s="68">
        <f t="shared" si="0"/>
        <v>11264.83</v>
      </c>
    </row>
    <row r="52" spans="1:5" s="14" customFormat="1" ht="15.75" customHeight="1" x14ac:dyDescent="0.2">
      <c r="A52" s="18" t="s">
        <v>63</v>
      </c>
      <c r="B52" s="11">
        <v>43977</v>
      </c>
      <c r="C52" s="67">
        <v>15491.52</v>
      </c>
      <c r="D52" s="65">
        <v>0</v>
      </c>
      <c r="E52" s="68">
        <f t="shared" si="0"/>
        <v>15491.52</v>
      </c>
    </row>
    <row r="53" spans="1:5" s="14" customFormat="1" ht="15.75" customHeight="1" x14ac:dyDescent="0.2">
      <c r="A53" s="18" t="s">
        <v>64</v>
      </c>
      <c r="B53" s="11">
        <v>43953</v>
      </c>
      <c r="C53" s="67">
        <v>11998.56</v>
      </c>
      <c r="D53" s="65">
        <v>0</v>
      </c>
      <c r="E53" s="68">
        <f t="shared" si="0"/>
        <v>11998.56</v>
      </c>
    </row>
    <row r="54" spans="1:5" s="14" customFormat="1" ht="15.75" customHeight="1" x14ac:dyDescent="0.2">
      <c r="A54" s="18" t="s">
        <v>77</v>
      </c>
      <c r="B54" s="11">
        <v>43879</v>
      </c>
      <c r="C54" s="67">
        <v>12209.84</v>
      </c>
      <c r="D54" s="65">
        <v>0</v>
      </c>
      <c r="E54" s="68">
        <f t="shared" si="0"/>
        <v>12209.84</v>
      </c>
    </row>
    <row r="55" spans="1:5" s="14" customFormat="1" ht="15.75" customHeight="1" x14ac:dyDescent="0.2">
      <c r="A55" s="18" t="s">
        <v>79</v>
      </c>
      <c r="B55" s="11">
        <v>43836</v>
      </c>
      <c r="C55" s="67">
        <v>10902.95</v>
      </c>
      <c r="D55" s="65">
        <v>0</v>
      </c>
      <c r="E55" s="68">
        <f t="shared" si="0"/>
        <v>10902.95</v>
      </c>
    </row>
    <row r="56" spans="1:5" s="14" customFormat="1" ht="15.75" customHeight="1" x14ac:dyDescent="0.2">
      <c r="A56" s="18" t="s">
        <v>89</v>
      </c>
      <c r="B56" s="11">
        <v>43844</v>
      </c>
      <c r="C56" s="67">
        <v>10587.81</v>
      </c>
      <c r="D56" s="65">
        <v>0</v>
      </c>
      <c r="E56" s="68">
        <f t="shared" si="0"/>
        <v>10587.81</v>
      </c>
    </row>
    <row r="57" spans="1:5" s="14" customFormat="1" ht="15.75" customHeight="1" x14ac:dyDescent="0.2">
      <c r="A57" s="18" t="s">
        <v>65</v>
      </c>
      <c r="B57" s="11">
        <v>43955</v>
      </c>
      <c r="C57" s="67">
        <v>18358.990000000002</v>
      </c>
      <c r="D57" s="65">
        <v>0</v>
      </c>
      <c r="E57" s="68">
        <f t="shared" si="0"/>
        <v>18358.990000000002</v>
      </c>
    </row>
    <row r="58" spans="1:5" s="14" customFormat="1" ht="15.75" customHeight="1" x14ac:dyDescent="0.2">
      <c r="A58" s="18" t="s">
        <v>66</v>
      </c>
      <c r="B58" s="11">
        <v>43875</v>
      </c>
      <c r="C58" s="67">
        <v>15860.04</v>
      </c>
      <c r="D58" s="65">
        <v>0</v>
      </c>
      <c r="E58" s="68">
        <f t="shared" si="0"/>
        <v>15860.04</v>
      </c>
    </row>
    <row r="59" spans="1:5" s="15" customFormat="1" ht="15.75" customHeight="1" x14ac:dyDescent="0.2">
      <c r="A59" s="18" t="s">
        <v>78</v>
      </c>
      <c r="B59" s="11">
        <v>43971</v>
      </c>
      <c r="C59" s="67">
        <v>292.11</v>
      </c>
      <c r="D59" s="65">
        <v>0</v>
      </c>
      <c r="E59" s="68">
        <f t="shared" si="0"/>
        <v>292.11</v>
      </c>
    </row>
    <row r="60" spans="1:5" s="14" customFormat="1" ht="15.75" customHeight="1" x14ac:dyDescent="0.2">
      <c r="A60" s="18" t="s">
        <v>67</v>
      </c>
      <c r="B60" s="11">
        <v>43916</v>
      </c>
      <c r="C60" s="67">
        <v>15798.37</v>
      </c>
      <c r="D60" s="65">
        <v>0</v>
      </c>
      <c r="E60" s="68">
        <f t="shared" si="0"/>
        <v>15798.37</v>
      </c>
    </row>
    <row r="61" spans="1:5" s="14" customFormat="1" ht="15.75" customHeight="1" x14ac:dyDescent="0.2">
      <c r="A61" s="18" t="s">
        <v>68</v>
      </c>
      <c r="B61" s="11">
        <v>43924</v>
      </c>
      <c r="C61" s="67">
        <v>14016.49</v>
      </c>
      <c r="D61" s="65">
        <v>0</v>
      </c>
      <c r="E61" s="68">
        <f t="shared" si="0"/>
        <v>14016.49</v>
      </c>
    </row>
    <row r="62" spans="1:5" s="14" customFormat="1" ht="15.75" customHeight="1" x14ac:dyDescent="0.2">
      <c r="A62" s="18" t="s">
        <v>69</v>
      </c>
      <c r="B62" s="11">
        <v>43894</v>
      </c>
      <c r="C62" s="67">
        <v>15906.58</v>
      </c>
      <c r="D62" s="65">
        <v>0</v>
      </c>
      <c r="E62" s="68">
        <f t="shared" si="0"/>
        <v>15906.58</v>
      </c>
    </row>
    <row r="63" spans="1:5" s="14" customFormat="1" ht="15.75" customHeight="1" x14ac:dyDescent="0.2">
      <c r="A63" s="18" t="s">
        <v>76</v>
      </c>
      <c r="B63" s="11">
        <v>43895</v>
      </c>
      <c r="C63" s="67">
        <v>14029.58</v>
      </c>
      <c r="D63" s="65">
        <v>6821.74</v>
      </c>
      <c r="E63" s="68">
        <f t="shared" si="0"/>
        <v>20851.32</v>
      </c>
    </row>
    <row r="64" spans="1:5" s="14" customFormat="1" ht="15.75" customHeight="1" x14ac:dyDescent="0.2">
      <c r="A64" s="18" t="s">
        <v>70</v>
      </c>
      <c r="B64" s="11">
        <v>43971</v>
      </c>
      <c r="C64" s="67">
        <v>17259.16</v>
      </c>
      <c r="D64" s="65">
        <v>23421.73</v>
      </c>
      <c r="E64" s="68">
        <f t="shared" si="0"/>
        <v>40680.89</v>
      </c>
    </row>
    <row r="65" spans="1:25" s="14" customFormat="1" ht="15.75" customHeight="1" x14ac:dyDescent="0.2">
      <c r="A65" s="18" t="s">
        <v>71</v>
      </c>
      <c r="B65" s="11">
        <v>43980</v>
      </c>
      <c r="C65" s="67">
        <v>20701.509999999998</v>
      </c>
      <c r="D65" s="65">
        <v>0</v>
      </c>
      <c r="E65" s="68">
        <f t="shared" si="0"/>
        <v>20701.509999999998</v>
      </c>
    </row>
    <row r="66" spans="1:25" s="14" customFormat="1" ht="15.75" customHeight="1" x14ac:dyDescent="0.2">
      <c r="A66" s="18" t="s">
        <v>72</v>
      </c>
      <c r="B66" s="11">
        <v>43917</v>
      </c>
      <c r="C66" s="67">
        <v>17009.2</v>
      </c>
      <c r="D66" s="65">
        <v>0</v>
      </c>
      <c r="E66" s="68">
        <f t="shared" si="0"/>
        <v>17009.2</v>
      </c>
    </row>
    <row r="67" spans="1:25" s="14" customFormat="1" ht="15.75" customHeight="1" x14ac:dyDescent="0.2">
      <c r="A67" s="18" t="s">
        <v>73</v>
      </c>
      <c r="B67" s="11">
        <v>43962</v>
      </c>
      <c r="C67" s="67">
        <v>8101.33</v>
      </c>
      <c r="D67" s="65">
        <v>0</v>
      </c>
      <c r="E67" s="68">
        <f t="shared" si="0"/>
        <v>8101.33</v>
      </c>
    </row>
    <row r="68" spans="1:25" s="14" customFormat="1" ht="15.75" customHeight="1" x14ac:dyDescent="0.2">
      <c r="A68" s="18" t="s">
        <v>74</v>
      </c>
      <c r="B68" s="11">
        <v>43906</v>
      </c>
      <c r="C68" s="67">
        <v>11469.14</v>
      </c>
      <c r="D68" s="65">
        <v>0</v>
      </c>
      <c r="E68" s="68">
        <f t="shared" si="0"/>
        <v>11469.14</v>
      </c>
    </row>
    <row r="69" spans="1:25" s="17" customFormat="1" ht="15.75" customHeight="1" x14ac:dyDescent="0.2">
      <c r="A69" s="16" t="s">
        <v>0</v>
      </c>
      <c r="B69" s="22">
        <f>COUNT(B20:B68)</f>
        <v>49</v>
      </c>
      <c r="C69" s="77">
        <f>SUM(C20:C68)</f>
        <v>603071.11</v>
      </c>
      <c r="D69" s="66">
        <f>SUM(D20:D68)</f>
        <v>30243.47</v>
      </c>
      <c r="E69" s="73">
        <f>SUM(E20:E68)</f>
        <v>633314.57999999996</v>
      </c>
    </row>
    <row r="70" spans="1:25" s="20" customFormat="1" ht="25.5" customHeight="1" thickBot="1" x14ac:dyDescent="0.25">
      <c r="A70" s="19" t="s">
        <v>2</v>
      </c>
      <c r="B70" s="40">
        <f>B18+B69</f>
        <v>51</v>
      </c>
      <c r="C70" s="78">
        <f>+C69+C18</f>
        <v>948060.87</v>
      </c>
      <c r="D70" s="69">
        <f>+D69+D18</f>
        <v>30243.47</v>
      </c>
      <c r="E70" s="75">
        <f>+E69+E18</f>
        <v>978304.34</v>
      </c>
    </row>
    <row r="71" spans="1:25" s="43" customFormat="1" ht="25.5" customHeight="1" thickBot="1" x14ac:dyDescent="0.25">
      <c r="A71" s="41" t="s">
        <v>27</v>
      </c>
      <c r="B71" s="44">
        <f>B70/(2+COUNTA(A20:A68))</f>
        <v>1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3" spans="1:25" ht="26.25" x14ac:dyDescent="0.25">
      <c r="B73" s="51" t="s">
        <v>80</v>
      </c>
      <c r="C73" s="52" t="s">
        <v>81</v>
      </c>
      <c r="D73" s="52" t="s">
        <v>82</v>
      </c>
    </row>
    <row r="74" spans="1:25" x14ac:dyDescent="0.25">
      <c r="A74" s="53" t="s">
        <v>83</v>
      </c>
      <c r="B74" s="54">
        <f>COUNTIF($B$20:$B$68, "&lt;=2020-03-31")</f>
        <v>24</v>
      </c>
      <c r="C74" s="55">
        <f>B74/COUNTA($A$20:$A$68)</f>
        <v>0.48979591836734693</v>
      </c>
      <c r="D74" s="55">
        <f>C74</f>
        <v>0.48979591836734693</v>
      </c>
    </row>
    <row r="75" spans="1:25" x14ac:dyDescent="0.25">
      <c r="A75" s="53" t="s">
        <v>97</v>
      </c>
      <c r="B75" s="54">
        <f>COUNTIFS(B$20:B$68, "&gt;=2020-04-01", B$20:B$68, "&lt;=2020-04-30")</f>
        <v>3</v>
      </c>
      <c r="C75" s="55">
        <f t="shared" ref="C75:C79" si="1">B75/COUNTA($A$20:$A$68)</f>
        <v>6.1224489795918366E-2</v>
      </c>
      <c r="D75" s="55">
        <f>C74+C75</f>
        <v>0.55102040816326525</v>
      </c>
    </row>
    <row r="76" spans="1:25" x14ac:dyDescent="0.25">
      <c r="A76" s="53" t="s">
        <v>84</v>
      </c>
      <c r="B76" s="54">
        <f>COUNTIFS(B$20:B$68, "&gt;=2020-05-01", B$20:B$68, "&lt;=2020-5-31")</f>
        <v>21</v>
      </c>
      <c r="C76" s="55">
        <f t="shared" si="1"/>
        <v>0.42857142857142855</v>
      </c>
      <c r="D76" s="55">
        <f>C76+D75</f>
        <v>0.97959183673469385</v>
      </c>
    </row>
    <row r="77" spans="1:25" x14ac:dyDescent="0.25">
      <c r="A77" s="53" t="s">
        <v>85</v>
      </c>
      <c r="B77" s="54">
        <f>COUNTIFS(B$20:B$68, "&gt;=2020-06-01", B$20:B$68, "&lt;=2020-6-30")</f>
        <v>1</v>
      </c>
      <c r="C77" s="55">
        <f t="shared" si="1"/>
        <v>2.0408163265306121E-2</v>
      </c>
      <c r="D77" s="55">
        <f t="shared" ref="D77:D79" si="2">C77+D76</f>
        <v>1</v>
      </c>
    </row>
    <row r="78" spans="1:25" x14ac:dyDescent="0.25">
      <c r="A78" s="53" t="s">
        <v>86</v>
      </c>
      <c r="B78" s="54">
        <f>COUNTIFS(B$20:B$68, "&gt;=2020-07-01")</f>
        <v>0</v>
      </c>
      <c r="C78" s="55">
        <f t="shared" si="1"/>
        <v>0</v>
      </c>
      <c r="D78" s="55">
        <f t="shared" si="2"/>
        <v>1</v>
      </c>
    </row>
    <row r="79" spans="1:25" x14ac:dyDescent="0.25">
      <c r="A79" s="53" t="s">
        <v>87</v>
      </c>
      <c r="B79" s="54">
        <f>COUNTA(A20:A68)-SUM(B74:B78)</f>
        <v>0</v>
      </c>
      <c r="C79" s="56">
        <f t="shared" si="1"/>
        <v>0</v>
      </c>
      <c r="D79" s="55">
        <f t="shared" si="2"/>
        <v>1</v>
      </c>
    </row>
    <row r="80" spans="1:25" ht="16.5" thickBot="1" x14ac:dyDescent="0.3">
      <c r="B80" s="79">
        <f>SUM(B74:B79)</f>
        <v>49</v>
      </c>
      <c r="C80" s="80">
        <f>SUM(C74:C79)</f>
        <v>1</v>
      </c>
    </row>
  </sheetData>
  <conditionalFormatting sqref="B60:B68 B20:B58">
    <cfRule type="cellIs" dxfId="107" priority="34" stopIfTrue="1" operator="equal">
      <formula>$B$2</formula>
    </cfRule>
    <cfRule type="cellIs" dxfId="106" priority="38" stopIfTrue="1" operator="lessThanOrEqual">
      <formula>$B$7</formula>
    </cfRule>
    <cfRule type="cellIs" dxfId="105" priority="39" operator="greaterThan">
      <formula>$B$7</formula>
    </cfRule>
  </conditionalFormatting>
  <conditionalFormatting sqref="B16">
    <cfRule type="cellIs" dxfId="104" priority="17" stopIfTrue="1" operator="equal">
      <formula>$B$2</formula>
    </cfRule>
  </conditionalFormatting>
  <conditionalFormatting sqref="B17">
    <cfRule type="cellIs" dxfId="103" priority="16" stopIfTrue="1" operator="equal">
      <formula>$B$2</formula>
    </cfRule>
    <cfRule type="cellIs" dxfId="102" priority="23" stopIfTrue="1" operator="lessThanOrEqual">
      <formula>$B$6</formula>
    </cfRule>
  </conditionalFormatting>
  <conditionalFormatting sqref="B16">
    <cfRule type="cellIs" dxfId="101" priority="18" stopIfTrue="1" operator="lessThanOrEqual">
      <formula>$B$5</formula>
    </cfRule>
  </conditionalFormatting>
  <conditionalFormatting sqref="B16">
    <cfRule type="cellIs" dxfId="100" priority="21" operator="greaterThan">
      <formula>$B$5</formula>
    </cfRule>
  </conditionalFormatting>
  <conditionalFormatting sqref="B17">
    <cfRule type="cellIs" dxfId="99" priority="25" operator="greaterThan">
      <formula>$B$6</formula>
    </cfRule>
  </conditionalFormatting>
  <pageMargins left="0.25" right="0.25" top="0.75" bottom="0.75" header="0.3" footer="0.3"/>
  <pageSetup scale="50" orientation="portrait" r:id="rId1"/>
  <headerFooter alignWithMargins="0">
    <oddHeader>&amp;L&amp;F&amp;C&amp;A&amp;R&amp;D &amp;T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stopIfTrue="1" operator="equal" id="{28D39FD8-FC2B-4CCE-ADB4-03182F750F37}">
            <xm:f>'NDP-NPD'!$B$2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8" stopIfTrue="1" operator="lessThanOrEqual" id="{02C69B08-873F-4AAB-A9A9-2F1A82D4CC8F}">
            <xm:f>'NDP-NPD'!$B$7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9" operator="greaterThan" id="{72E6C3B0-979B-45D5-9355-E9B8D694E155}">
            <xm:f>'NDP-NPD'!$B$7</xm:f>
            <x14:dxf>
              <font>
                <condense val="0"/>
                <extend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7"/>
  <sheetViews>
    <sheetView zoomScaleNormal="100" zoomScaleSheetLayoutView="25" workbookViewId="0">
      <pane xSplit="1" ySplit="9" topLeftCell="B37" activePane="bottomRight" state="frozen"/>
      <selection pane="topRight" activeCell="B1" sqref="B1"/>
      <selection pane="bottomLeft" activeCell="A7" sqref="A7"/>
      <selection pane="bottomRight" activeCell="L50" sqref="L50"/>
    </sheetView>
  </sheetViews>
  <sheetFormatPr defaultColWidth="15.85546875" defaultRowHeight="15.75" x14ac:dyDescent="0.25"/>
  <cols>
    <col min="1" max="1" width="56" style="1" customWidth="1"/>
    <col min="2" max="2" width="13" style="1" bestFit="1" customWidth="1"/>
    <col min="3" max="3" width="22.42578125" style="3" customWidth="1"/>
    <col min="4" max="4" width="18.5703125" style="3" customWidth="1"/>
    <col min="5" max="5" width="16.85546875" style="3" customWidth="1"/>
    <col min="6" max="6" width="13.28515625" style="3" customWidth="1"/>
    <col min="7" max="7" width="12" style="3" customWidth="1"/>
    <col min="8" max="8" width="14.85546875" style="3" customWidth="1"/>
    <col min="9" max="9" width="13.7109375" style="3" customWidth="1"/>
    <col min="10" max="10" width="11.85546875" style="3" customWidth="1"/>
    <col min="11" max="11" width="14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45" x14ac:dyDescent="0.25">
      <c r="A1" s="49" t="s">
        <v>31</v>
      </c>
      <c r="C1" s="9" t="s">
        <v>25</v>
      </c>
      <c r="E1" s="21">
        <f>'Summary-Sommaire'!B3</f>
        <v>44137</v>
      </c>
      <c r="G1" s="1"/>
      <c r="H1" s="1"/>
    </row>
    <row r="2" spans="1:25" s="25" customFormat="1" ht="15" x14ac:dyDescent="0.25">
      <c r="A2" s="24" t="s">
        <v>116</v>
      </c>
      <c r="M2" s="24"/>
    </row>
    <row r="3" spans="1:25" s="25" customFormat="1" ht="18" customHeight="1" x14ac:dyDescent="0.25">
      <c r="A3" s="25" t="s">
        <v>20</v>
      </c>
      <c r="B3" s="26"/>
    </row>
    <row r="4" spans="1:25" s="9" customFormat="1" ht="30.75" customHeight="1" x14ac:dyDescent="0.25">
      <c r="A4" s="7" t="s">
        <v>24</v>
      </c>
      <c r="B4" s="34" t="s">
        <v>23</v>
      </c>
    </row>
    <row r="5" spans="1:25" s="9" customFormat="1" ht="30" customHeight="1" x14ac:dyDescent="0.25">
      <c r="A5" s="23" t="s">
        <v>15</v>
      </c>
      <c r="B5" s="11">
        <f>LIB!B5</f>
        <v>43738</v>
      </c>
      <c r="C5" s="11" t="s">
        <v>26</v>
      </c>
    </row>
    <row r="6" spans="1:25" s="9" customFormat="1" ht="30" customHeight="1" x14ac:dyDescent="0.25">
      <c r="A6" s="23" t="s">
        <v>16</v>
      </c>
      <c r="B6" s="11">
        <f>LIB!B6</f>
        <v>43983</v>
      </c>
      <c r="C6" s="11" t="s">
        <v>26</v>
      </c>
    </row>
    <row r="7" spans="1:25" s="2" customFormat="1" ht="30" customHeight="1" x14ac:dyDescent="0.25">
      <c r="A7" s="23" t="s">
        <v>16</v>
      </c>
      <c r="B7" s="11">
        <f>LIB!B7</f>
        <v>43921</v>
      </c>
      <c r="C7" s="11" t="s">
        <v>90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2" customFormat="1" ht="12.75" x14ac:dyDescent="0.2">
      <c r="A8" s="30" t="s">
        <v>17</v>
      </c>
      <c r="B8" s="35" t="s">
        <v>8</v>
      </c>
    </row>
    <row r="9" spans="1:25" s="36" customFormat="1" ht="12.75" x14ac:dyDescent="0.2">
      <c r="A9" s="30" t="s">
        <v>18</v>
      </c>
      <c r="B9" s="35" t="s">
        <v>9</v>
      </c>
    </row>
    <row r="10" spans="1:25" s="2" customFormat="1" x14ac:dyDescent="0.25">
      <c r="A10" s="23"/>
      <c r="B10" s="27" t="s">
        <v>12</v>
      </c>
      <c r="C10" s="27"/>
      <c r="D10" s="27"/>
    </row>
    <row r="11" spans="1:25" s="2" customFormat="1" x14ac:dyDescent="0.25">
      <c r="A11" s="23"/>
      <c r="B11" s="28" t="s">
        <v>13</v>
      </c>
      <c r="C11" s="28"/>
      <c r="D11" s="28"/>
    </row>
    <row r="12" spans="1:25" s="2" customFormat="1" x14ac:dyDescent="0.25">
      <c r="A12" s="23"/>
      <c r="B12" s="29" t="s">
        <v>14</v>
      </c>
      <c r="C12" s="29"/>
      <c r="D12" s="29"/>
    </row>
    <row r="13" spans="1:25" s="2" customFormat="1" ht="9.9499999999999993" customHeight="1" x14ac:dyDescent="0.25">
      <c r="A13" s="23"/>
      <c r="B13" s="58"/>
      <c r="C13" s="58"/>
      <c r="D13" s="58"/>
    </row>
    <row r="14" spans="1:25" s="2" customFormat="1" ht="26.1" customHeight="1" x14ac:dyDescent="0.25">
      <c r="A14" s="23"/>
      <c r="B14" s="58"/>
      <c r="C14" s="71" t="s">
        <v>92</v>
      </c>
      <c r="D14" s="71" t="s">
        <v>93</v>
      </c>
      <c r="E14" s="71" t="s">
        <v>91</v>
      </c>
    </row>
    <row r="15" spans="1:25" s="8" customFormat="1" ht="26.1" customHeight="1" x14ac:dyDescent="0.2">
      <c r="A15" s="7" t="s">
        <v>3</v>
      </c>
      <c r="B15" s="7"/>
      <c r="C15" s="72" t="s">
        <v>94</v>
      </c>
      <c r="D15" s="72" t="s">
        <v>95</v>
      </c>
      <c r="E15" s="71" t="s">
        <v>91</v>
      </c>
    </row>
    <row r="16" spans="1:25" s="14" customFormat="1" ht="15.75" customHeight="1" x14ac:dyDescent="0.2">
      <c r="A16" s="60" t="s">
        <v>4</v>
      </c>
      <c r="B16" s="61">
        <v>43818</v>
      </c>
      <c r="C16" s="76">
        <v>9579.01</v>
      </c>
      <c r="D16" s="65"/>
      <c r="E16" s="68">
        <f>SUM(C16:D16)</f>
        <v>9579.01</v>
      </c>
    </row>
    <row r="17" spans="1:5" s="15" customFormat="1" ht="15.75" customHeight="1" x14ac:dyDescent="0.2">
      <c r="A17" s="12" t="s">
        <v>10</v>
      </c>
      <c r="B17" s="13">
        <v>43958</v>
      </c>
      <c r="C17" s="76">
        <v>18465.57</v>
      </c>
      <c r="D17" s="65"/>
      <c r="E17" s="74">
        <f>SUM(C17:D17)</f>
        <v>18465.57</v>
      </c>
    </row>
    <row r="18" spans="1:5" s="15" customFormat="1" ht="15.75" customHeight="1" x14ac:dyDescent="0.2">
      <c r="A18" s="16" t="s">
        <v>0</v>
      </c>
      <c r="B18" s="22">
        <f>COUNT(B16:B17)</f>
        <v>2</v>
      </c>
      <c r="C18" s="77">
        <f>IF($B$17=0,C16,C17)</f>
        <v>18465.57</v>
      </c>
      <c r="D18" s="66">
        <f>IF($B$17=0,D16,D17)</f>
        <v>0</v>
      </c>
      <c r="E18" s="74">
        <f>+C18+D18</f>
        <v>18465.57</v>
      </c>
    </row>
    <row r="19" spans="1:5" s="8" customFormat="1" ht="26.25" customHeight="1" x14ac:dyDescent="0.2">
      <c r="A19" s="10" t="s">
        <v>5</v>
      </c>
      <c r="B19" s="10"/>
    </row>
    <row r="20" spans="1:5" s="15" customFormat="1" ht="15.75" customHeight="1" x14ac:dyDescent="0.2">
      <c r="A20" s="18" t="s">
        <v>33</v>
      </c>
      <c r="B20" s="11">
        <v>43921</v>
      </c>
      <c r="C20" s="67">
        <v>10.14</v>
      </c>
      <c r="D20" s="65">
        <v>0</v>
      </c>
      <c r="E20" s="68">
        <f>SUM(C20:D20)</f>
        <v>10.14</v>
      </c>
    </row>
    <row r="21" spans="1:5" s="15" customFormat="1" ht="15.75" customHeight="1" x14ac:dyDescent="0.2">
      <c r="A21" s="18" t="s">
        <v>34</v>
      </c>
      <c r="B21" s="11">
        <v>43921</v>
      </c>
      <c r="C21" s="67">
        <v>0</v>
      </c>
      <c r="D21" s="65">
        <v>0</v>
      </c>
      <c r="E21" s="68">
        <f t="shared" ref="E21:E31" si="0">SUM(C21:D21)</f>
        <v>0</v>
      </c>
    </row>
    <row r="22" spans="1:5" s="15" customFormat="1" ht="15.75" customHeight="1" x14ac:dyDescent="0.2">
      <c r="A22" s="18" t="s">
        <v>35</v>
      </c>
      <c r="B22" s="11">
        <v>43921</v>
      </c>
      <c r="C22" s="67">
        <v>153.91</v>
      </c>
      <c r="D22" s="65">
        <v>0</v>
      </c>
      <c r="E22" s="68">
        <f t="shared" si="0"/>
        <v>153.91</v>
      </c>
    </row>
    <row r="23" spans="1:5" s="15" customFormat="1" ht="15.75" customHeight="1" x14ac:dyDescent="0.2">
      <c r="A23" s="18" t="s">
        <v>36</v>
      </c>
      <c r="B23" s="11">
        <v>43921</v>
      </c>
      <c r="C23" s="67">
        <v>195.47</v>
      </c>
      <c r="D23" s="65">
        <v>0</v>
      </c>
      <c r="E23" s="68">
        <f t="shared" si="0"/>
        <v>195.47</v>
      </c>
    </row>
    <row r="24" spans="1:5" s="15" customFormat="1" ht="15.75" customHeight="1" x14ac:dyDescent="0.2">
      <c r="A24" s="18" t="s">
        <v>37</v>
      </c>
      <c r="B24" s="11">
        <v>43921</v>
      </c>
      <c r="C24" s="67">
        <v>538.75</v>
      </c>
      <c r="D24" s="65">
        <v>0</v>
      </c>
      <c r="E24" s="68">
        <f t="shared" si="0"/>
        <v>538.75</v>
      </c>
    </row>
    <row r="25" spans="1:5" s="15" customFormat="1" ht="15.75" customHeight="1" x14ac:dyDescent="0.2">
      <c r="A25" s="18" t="s">
        <v>39</v>
      </c>
      <c r="B25" s="11">
        <v>43921</v>
      </c>
      <c r="C25" s="67">
        <v>825</v>
      </c>
      <c r="D25" s="65">
        <v>0</v>
      </c>
      <c r="E25" s="68">
        <f t="shared" si="0"/>
        <v>825</v>
      </c>
    </row>
    <row r="26" spans="1:5" s="14" customFormat="1" ht="15.75" customHeight="1" x14ac:dyDescent="0.2">
      <c r="A26" s="18" t="s">
        <v>42</v>
      </c>
      <c r="B26" s="11">
        <v>43921</v>
      </c>
      <c r="C26" s="67">
        <v>425</v>
      </c>
      <c r="D26" s="65">
        <v>0</v>
      </c>
      <c r="E26" s="68">
        <f t="shared" si="0"/>
        <v>425</v>
      </c>
    </row>
    <row r="27" spans="1:5" s="14" customFormat="1" ht="15.75" customHeight="1" x14ac:dyDescent="0.2">
      <c r="A27" s="18" t="s">
        <v>43</v>
      </c>
      <c r="B27" s="11">
        <v>43921</v>
      </c>
      <c r="C27" s="67">
        <v>85</v>
      </c>
      <c r="D27" s="65">
        <v>0</v>
      </c>
      <c r="E27" s="68">
        <f t="shared" si="0"/>
        <v>85</v>
      </c>
    </row>
    <row r="28" spans="1:5" s="15" customFormat="1" ht="15.75" customHeight="1" x14ac:dyDescent="0.2">
      <c r="A28" s="18" t="s">
        <v>45</v>
      </c>
      <c r="B28" s="11">
        <v>43921</v>
      </c>
      <c r="C28" s="67">
        <v>63.52</v>
      </c>
      <c r="D28" s="65">
        <v>0</v>
      </c>
      <c r="E28" s="68">
        <f t="shared" si="0"/>
        <v>63.52</v>
      </c>
    </row>
    <row r="29" spans="1:5" s="15" customFormat="1" ht="15.75" customHeight="1" x14ac:dyDescent="0.2">
      <c r="A29" s="18" t="s">
        <v>46</v>
      </c>
      <c r="B29" s="11">
        <v>43921</v>
      </c>
      <c r="C29" s="67">
        <v>106.09</v>
      </c>
      <c r="D29" s="65">
        <v>0</v>
      </c>
      <c r="E29" s="68">
        <f t="shared" si="0"/>
        <v>106.09</v>
      </c>
    </row>
    <row r="30" spans="1:5" s="15" customFormat="1" ht="15.75" customHeight="1" x14ac:dyDescent="0.2">
      <c r="A30" s="18" t="s">
        <v>47</v>
      </c>
      <c r="B30" s="11">
        <v>43921</v>
      </c>
      <c r="C30" s="67">
        <v>370.16</v>
      </c>
      <c r="D30" s="65">
        <v>0</v>
      </c>
      <c r="E30" s="68">
        <f t="shared" si="0"/>
        <v>370.16</v>
      </c>
    </row>
    <row r="31" spans="1:5" s="15" customFormat="1" ht="15.75" customHeight="1" x14ac:dyDescent="0.2">
      <c r="A31" s="18" t="s">
        <v>48</v>
      </c>
      <c r="B31" s="11">
        <v>43921</v>
      </c>
      <c r="C31" s="67">
        <v>2508.15</v>
      </c>
      <c r="D31" s="65">
        <v>0</v>
      </c>
      <c r="E31" s="68">
        <f t="shared" si="0"/>
        <v>2508.15</v>
      </c>
    </row>
    <row r="32" spans="1:5" s="15" customFormat="1" ht="15.75" customHeight="1" x14ac:dyDescent="0.2">
      <c r="A32" s="18" t="s">
        <v>49</v>
      </c>
      <c r="B32" s="11">
        <v>43921</v>
      </c>
      <c r="C32" s="67">
        <v>170</v>
      </c>
      <c r="D32" s="65">
        <v>0</v>
      </c>
      <c r="E32" s="68">
        <f t="shared" ref="E32:E46" si="1">SUM(C32:D32)</f>
        <v>170</v>
      </c>
    </row>
    <row r="33" spans="1:5" s="14" customFormat="1" ht="15.75" customHeight="1" x14ac:dyDescent="0.2">
      <c r="A33" s="18" t="s">
        <v>50</v>
      </c>
      <c r="B33" s="11">
        <v>43921</v>
      </c>
      <c r="C33" s="67">
        <v>23.15</v>
      </c>
      <c r="D33" s="65">
        <v>0</v>
      </c>
      <c r="E33" s="68">
        <f t="shared" si="1"/>
        <v>23.15</v>
      </c>
    </row>
    <row r="34" spans="1:5" s="15" customFormat="1" ht="15.75" customHeight="1" x14ac:dyDescent="0.2">
      <c r="A34" s="18" t="s">
        <v>51</v>
      </c>
      <c r="B34" s="11">
        <v>43921</v>
      </c>
      <c r="C34" s="67">
        <v>234.35</v>
      </c>
      <c r="D34" s="65">
        <v>0</v>
      </c>
      <c r="E34" s="68">
        <f t="shared" si="1"/>
        <v>234.35</v>
      </c>
    </row>
    <row r="35" spans="1:5" s="15" customFormat="1" ht="15.75" customHeight="1" x14ac:dyDescent="0.2">
      <c r="A35" s="18" t="s">
        <v>52</v>
      </c>
      <c r="B35" s="11">
        <v>43921</v>
      </c>
      <c r="C35" s="67">
        <v>350.58</v>
      </c>
      <c r="D35" s="65">
        <v>0</v>
      </c>
      <c r="E35" s="68">
        <f t="shared" si="1"/>
        <v>350.58</v>
      </c>
    </row>
    <row r="36" spans="1:5" s="14" customFormat="1" ht="15.75" customHeight="1" x14ac:dyDescent="0.2">
      <c r="A36" s="18" t="s">
        <v>53</v>
      </c>
      <c r="B36" s="11">
        <v>43921</v>
      </c>
      <c r="C36" s="67">
        <v>0</v>
      </c>
      <c r="D36" s="65">
        <v>0</v>
      </c>
      <c r="E36" s="68">
        <f t="shared" si="1"/>
        <v>0</v>
      </c>
    </row>
    <row r="37" spans="1:5" s="14" customFormat="1" ht="15.75" customHeight="1" x14ac:dyDescent="0.2">
      <c r="A37" s="18" t="s">
        <v>54</v>
      </c>
      <c r="B37" s="11">
        <v>43921</v>
      </c>
      <c r="C37" s="67">
        <v>17</v>
      </c>
      <c r="D37" s="65">
        <v>0</v>
      </c>
      <c r="E37" s="68">
        <f t="shared" si="1"/>
        <v>17</v>
      </c>
    </row>
    <row r="38" spans="1:5" s="14" customFormat="1" ht="15.75" customHeight="1" x14ac:dyDescent="0.2">
      <c r="A38" s="18" t="s">
        <v>57</v>
      </c>
      <c r="B38" s="11">
        <v>43921</v>
      </c>
      <c r="C38" s="67">
        <v>0</v>
      </c>
      <c r="D38" s="65">
        <v>0</v>
      </c>
      <c r="E38" s="68">
        <f t="shared" si="1"/>
        <v>0</v>
      </c>
    </row>
    <row r="39" spans="1:5" s="15" customFormat="1" ht="15.75" customHeight="1" x14ac:dyDescent="0.2">
      <c r="A39" s="18" t="s">
        <v>58</v>
      </c>
      <c r="B39" s="11">
        <v>43921</v>
      </c>
      <c r="C39" s="67">
        <v>15.88</v>
      </c>
      <c r="D39" s="65">
        <v>0</v>
      </c>
      <c r="E39" s="68">
        <f t="shared" si="1"/>
        <v>15.88</v>
      </c>
    </row>
    <row r="40" spans="1:5" s="15" customFormat="1" ht="15.75" customHeight="1" x14ac:dyDescent="0.2">
      <c r="A40" s="18" t="s">
        <v>59</v>
      </c>
      <c r="B40" s="11">
        <v>43921</v>
      </c>
      <c r="C40" s="67">
        <v>0</v>
      </c>
      <c r="D40" s="65">
        <v>0</v>
      </c>
      <c r="E40" s="68">
        <f t="shared" si="1"/>
        <v>0</v>
      </c>
    </row>
    <row r="41" spans="1:5" s="14" customFormat="1" ht="15.75" customHeight="1" x14ac:dyDescent="0.2">
      <c r="A41" s="18" t="s">
        <v>61</v>
      </c>
      <c r="B41" s="11">
        <v>43921</v>
      </c>
      <c r="C41" s="67">
        <v>414.33</v>
      </c>
      <c r="D41" s="65">
        <v>0</v>
      </c>
      <c r="E41" s="68">
        <f t="shared" si="1"/>
        <v>414.33</v>
      </c>
    </row>
    <row r="42" spans="1:5" s="15" customFormat="1" ht="15.75" customHeight="1" x14ac:dyDescent="0.2">
      <c r="A42" s="18" t="s">
        <v>62</v>
      </c>
      <c r="B42" s="11">
        <v>43921</v>
      </c>
      <c r="C42" s="67">
        <v>6784.4</v>
      </c>
      <c r="D42" s="65">
        <v>0</v>
      </c>
      <c r="E42" s="68">
        <f t="shared" si="1"/>
        <v>6784.4</v>
      </c>
    </row>
    <row r="43" spans="1:5" s="15" customFormat="1" ht="15.75" customHeight="1" x14ac:dyDescent="0.2">
      <c r="A43" s="18" t="s">
        <v>63</v>
      </c>
      <c r="B43" s="11">
        <v>43921</v>
      </c>
      <c r="C43" s="67">
        <v>26.35</v>
      </c>
      <c r="D43" s="65">
        <v>0</v>
      </c>
      <c r="E43" s="68">
        <f t="shared" si="1"/>
        <v>26.35</v>
      </c>
    </row>
    <row r="44" spans="1:5" s="15" customFormat="1" ht="15.75" customHeight="1" x14ac:dyDescent="0.2">
      <c r="A44" s="18" t="s">
        <v>64</v>
      </c>
      <c r="B44" s="11">
        <v>43921</v>
      </c>
      <c r="C44" s="67">
        <v>19.510000000000002</v>
      </c>
      <c r="D44" s="65">
        <v>0</v>
      </c>
      <c r="E44" s="68">
        <f t="shared" si="1"/>
        <v>19.510000000000002</v>
      </c>
    </row>
    <row r="45" spans="1:5" s="15" customFormat="1" ht="15.75" customHeight="1" x14ac:dyDescent="0.2">
      <c r="A45" s="18" t="s">
        <v>79</v>
      </c>
      <c r="B45" s="11">
        <v>43921</v>
      </c>
      <c r="C45" s="67">
        <v>178.59</v>
      </c>
      <c r="D45" s="65">
        <v>0</v>
      </c>
      <c r="E45" s="68">
        <f t="shared" si="1"/>
        <v>178.59</v>
      </c>
    </row>
    <row r="46" spans="1:5" s="15" customFormat="1" ht="15.75" customHeight="1" x14ac:dyDescent="0.2">
      <c r="A46" s="18" t="s">
        <v>89</v>
      </c>
      <c r="B46" s="11">
        <v>43921</v>
      </c>
      <c r="C46" s="67">
        <v>0</v>
      </c>
      <c r="D46" s="65">
        <v>0</v>
      </c>
      <c r="E46" s="68">
        <f t="shared" si="1"/>
        <v>0</v>
      </c>
    </row>
    <row r="47" spans="1:5" s="14" customFormat="1" ht="15.75" customHeight="1" x14ac:dyDescent="0.2">
      <c r="A47" s="18" t="s">
        <v>65</v>
      </c>
      <c r="B47" s="11">
        <v>43921</v>
      </c>
      <c r="C47" s="67">
        <v>89.87</v>
      </c>
      <c r="D47" s="65">
        <v>0</v>
      </c>
      <c r="E47" s="68">
        <f t="shared" ref="E47:E54" si="2">SUM(C47:D47)</f>
        <v>89.87</v>
      </c>
    </row>
    <row r="48" spans="1:5" s="15" customFormat="1" ht="15.75" customHeight="1" x14ac:dyDescent="0.2">
      <c r="A48" s="18" t="s">
        <v>66</v>
      </c>
      <c r="B48" s="11">
        <v>43921</v>
      </c>
      <c r="C48" s="67">
        <v>69.75</v>
      </c>
      <c r="D48" s="65">
        <v>0</v>
      </c>
      <c r="E48" s="68">
        <f t="shared" si="2"/>
        <v>69.75</v>
      </c>
    </row>
    <row r="49" spans="1:25" s="15" customFormat="1" ht="15.75" customHeight="1" x14ac:dyDescent="0.2">
      <c r="A49" s="18" t="s">
        <v>78</v>
      </c>
      <c r="B49" s="11">
        <v>43921</v>
      </c>
      <c r="C49" s="67">
        <v>274.62</v>
      </c>
      <c r="D49" s="65">
        <v>0</v>
      </c>
      <c r="E49" s="68">
        <f t="shared" si="2"/>
        <v>274.62</v>
      </c>
    </row>
    <row r="50" spans="1:25" s="15" customFormat="1" ht="15.75" customHeight="1" x14ac:dyDescent="0.2">
      <c r="A50" s="18" t="s">
        <v>67</v>
      </c>
      <c r="B50" s="11">
        <v>43921</v>
      </c>
      <c r="C50" s="67">
        <v>66.77</v>
      </c>
      <c r="D50" s="65">
        <v>0</v>
      </c>
      <c r="E50" s="68">
        <f t="shared" si="2"/>
        <v>66.77</v>
      </c>
    </row>
    <row r="51" spans="1:25" s="15" customFormat="1" ht="15.75" customHeight="1" x14ac:dyDescent="0.2">
      <c r="A51" s="18" t="s">
        <v>68</v>
      </c>
      <c r="B51" s="11">
        <v>43921</v>
      </c>
      <c r="C51" s="67">
        <v>99.97</v>
      </c>
      <c r="D51" s="65">
        <v>0</v>
      </c>
      <c r="E51" s="68">
        <f t="shared" si="2"/>
        <v>99.97</v>
      </c>
    </row>
    <row r="52" spans="1:25" s="14" customFormat="1" ht="15.75" customHeight="1" x14ac:dyDescent="0.2">
      <c r="A52" s="18" t="s">
        <v>98</v>
      </c>
      <c r="B52" s="11">
        <v>43921</v>
      </c>
      <c r="C52" s="67">
        <v>777.25</v>
      </c>
      <c r="D52" s="65">
        <v>0</v>
      </c>
      <c r="E52" s="68">
        <f t="shared" ref="E52" si="3">SUM(C52:D52)</f>
        <v>777.25</v>
      </c>
    </row>
    <row r="53" spans="1:25" s="14" customFormat="1" ht="15.75" customHeight="1" x14ac:dyDescent="0.2">
      <c r="A53" s="18" t="s">
        <v>76</v>
      </c>
      <c r="B53" s="11">
        <v>43921</v>
      </c>
      <c r="C53" s="67">
        <v>42.5</v>
      </c>
      <c r="D53" s="65">
        <v>0</v>
      </c>
      <c r="E53" s="68">
        <f t="shared" si="2"/>
        <v>42.5</v>
      </c>
    </row>
    <row r="54" spans="1:25" s="15" customFormat="1" ht="15.75" customHeight="1" x14ac:dyDescent="0.2">
      <c r="A54" s="18" t="s">
        <v>70</v>
      </c>
      <c r="B54" s="11">
        <v>43921</v>
      </c>
      <c r="C54" s="67">
        <v>170.22</v>
      </c>
      <c r="D54" s="65">
        <v>0</v>
      </c>
      <c r="E54" s="68">
        <f t="shared" si="2"/>
        <v>170.22</v>
      </c>
    </row>
    <row r="55" spans="1:25" s="14" customFormat="1" ht="15.75" customHeight="1" x14ac:dyDescent="0.2">
      <c r="A55" s="18" t="s">
        <v>71</v>
      </c>
      <c r="B55" s="11">
        <v>43921</v>
      </c>
      <c r="C55" s="65">
        <v>0</v>
      </c>
      <c r="D55" s="65">
        <v>0</v>
      </c>
      <c r="E55" s="68">
        <f t="shared" ref="E55" si="4">SUM(C55:D55)</f>
        <v>0</v>
      </c>
    </row>
    <row r="56" spans="1:25" s="60" customFormat="1" ht="25.5" customHeight="1" x14ac:dyDescent="0.2">
      <c r="A56" s="16" t="s">
        <v>0</v>
      </c>
      <c r="B56" s="64">
        <f>COUNT(B20:B55)</f>
        <v>36</v>
      </c>
      <c r="C56" s="66">
        <f>SUM(C20:C55)</f>
        <v>15106.280000000002</v>
      </c>
      <c r="D56" s="66">
        <f>SUM(D20:D55)</f>
        <v>0</v>
      </c>
      <c r="E56" s="73">
        <f>SUM(E20:E55)</f>
        <v>15106.280000000002</v>
      </c>
    </row>
    <row r="57" spans="1:25" s="60" customFormat="1" ht="25.5" customHeight="1" thickBot="1" x14ac:dyDescent="0.25">
      <c r="A57" s="82" t="s">
        <v>2</v>
      </c>
      <c r="B57" s="83">
        <f>B18+B56</f>
        <v>38</v>
      </c>
      <c r="C57" s="84">
        <f>+C56+C18</f>
        <v>33571.850000000006</v>
      </c>
      <c r="D57" s="85">
        <f>+D56+D18</f>
        <v>0</v>
      </c>
      <c r="E57" s="86">
        <f>+E56+E18</f>
        <v>33571.850000000006</v>
      </c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</row>
    <row r="58" spans="1:25" ht="16.5" thickBot="1" x14ac:dyDescent="0.3">
      <c r="A58" s="41" t="s">
        <v>27</v>
      </c>
      <c r="B58" s="44">
        <f>B57/(2+COUNTA(A20:A55))</f>
        <v>1</v>
      </c>
      <c r="C58" s="42"/>
      <c r="D58" s="42"/>
      <c r="E58" s="42"/>
    </row>
    <row r="60" spans="1:25" ht="26.25" x14ac:dyDescent="0.25">
      <c r="B60" s="51" t="s">
        <v>80</v>
      </c>
      <c r="C60" s="52" t="s">
        <v>81</v>
      </c>
      <c r="D60" s="52" t="s">
        <v>82</v>
      </c>
    </row>
    <row r="61" spans="1:25" x14ac:dyDescent="0.25">
      <c r="A61" s="53" t="s">
        <v>83</v>
      </c>
      <c r="B61" s="54">
        <f>COUNTIF($B$20:$B$55, "&lt;=2020-03-31")</f>
        <v>36</v>
      </c>
      <c r="C61" s="55">
        <f t="shared" ref="C61:C66" si="5">B61/COUNTA($A$20:$A$55)</f>
        <v>1</v>
      </c>
      <c r="D61" s="55">
        <f>C61</f>
        <v>1</v>
      </c>
    </row>
    <row r="62" spans="1:25" x14ac:dyDescent="0.25">
      <c r="A62" s="53" t="s">
        <v>97</v>
      </c>
      <c r="B62" s="54">
        <f>COUNTIFS(B$20:B$55, "&gt;=2020-04-01", B$20:B$55, "&lt;=2020-04-30")</f>
        <v>0</v>
      </c>
      <c r="C62" s="55">
        <f t="shared" si="5"/>
        <v>0</v>
      </c>
      <c r="D62" s="55">
        <f>C61+C62</f>
        <v>1</v>
      </c>
    </row>
    <row r="63" spans="1:25" x14ac:dyDescent="0.25">
      <c r="A63" s="53" t="s">
        <v>84</v>
      </c>
      <c r="B63" s="54">
        <f>COUNTIFS(B$20:B$55, "&gt;=2020-05-01", B$20:B$55, "&lt;=2020-5-31")</f>
        <v>0</v>
      </c>
      <c r="C63" s="55">
        <f t="shared" si="5"/>
        <v>0</v>
      </c>
      <c r="D63" s="55">
        <f>C63+D62</f>
        <v>1</v>
      </c>
    </row>
    <row r="64" spans="1:25" x14ac:dyDescent="0.25">
      <c r="A64" s="53" t="s">
        <v>85</v>
      </c>
      <c r="B64" s="54">
        <f>COUNTIFS(B$20:B$55, "&gt;=2020-06-01", B$20:B$55, "&lt;=2020-6-30")</f>
        <v>0</v>
      </c>
      <c r="C64" s="55">
        <f t="shared" si="5"/>
        <v>0</v>
      </c>
      <c r="D64" s="55">
        <f t="shared" ref="D64:D66" si="6">C64+D63</f>
        <v>1</v>
      </c>
    </row>
    <row r="65" spans="1:4" x14ac:dyDescent="0.25">
      <c r="A65" s="53" t="s">
        <v>86</v>
      </c>
      <c r="B65" s="54">
        <f>COUNTIFS(B$20:B$55, "&gt;=2020-07-01")</f>
        <v>0</v>
      </c>
      <c r="C65" s="55">
        <f t="shared" si="5"/>
        <v>0</v>
      </c>
      <c r="D65" s="55">
        <f t="shared" si="6"/>
        <v>1</v>
      </c>
    </row>
    <row r="66" spans="1:4" x14ac:dyDescent="0.25">
      <c r="A66" s="53" t="s">
        <v>87</v>
      </c>
      <c r="B66" s="54">
        <f>COUNTA(A20:A55)-SUM(B61:B65)</f>
        <v>0</v>
      </c>
      <c r="C66" s="55">
        <f t="shared" si="5"/>
        <v>0</v>
      </c>
      <c r="D66" s="55">
        <f t="shared" si="6"/>
        <v>1</v>
      </c>
    </row>
    <row r="67" spans="1:4" ht="16.5" thickBot="1" x14ac:dyDescent="0.3">
      <c r="B67" s="79">
        <f>SUM(B61:B66)</f>
        <v>36</v>
      </c>
      <c r="C67" s="80">
        <f>SUM(C61:C66)</f>
        <v>1</v>
      </c>
    </row>
  </sheetData>
  <sortState ref="A49:Y53">
    <sortCondition ref="A49"/>
  </sortState>
  <conditionalFormatting sqref="B28:B32 B20:B23 B25 B34:B35 B39:B40 B42:B51 B55">
    <cfRule type="cellIs" dxfId="95" priority="106" stopIfTrue="1" operator="equal">
      <formula>$B$2</formula>
    </cfRule>
    <cfRule type="cellIs" dxfId="94" priority="107" stopIfTrue="1" operator="lessThanOrEqual">
      <formula>$B$7</formula>
    </cfRule>
    <cfRule type="cellIs" dxfId="93" priority="108" operator="greaterThan">
      <formula>$B$7</formula>
    </cfRule>
  </conditionalFormatting>
  <conditionalFormatting sqref="B16">
    <cfRule type="cellIs" dxfId="92" priority="47" stopIfTrue="1" operator="equal">
      <formula>$B$2</formula>
    </cfRule>
  </conditionalFormatting>
  <conditionalFormatting sqref="B17">
    <cfRule type="cellIs" dxfId="91" priority="46" stopIfTrue="1" operator="equal">
      <formula>$B$2</formula>
    </cfRule>
    <cfRule type="cellIs" dxfId="90" priority="50" stopIfTrue="1" operator="lessThanOrEqual">
      <formula>$B$6</formula>
    </cfRule>
  </conditionalFormatting>
  <conditionalFormatting sqref="B16">
    <cfRule type="cellIs" dxfId="89" priority="48" stopIfTrue="1" operator="lessThanOrEqual">
      <formula>$B$5</formula>
    </cfRule>
  </conditionalFormatting>
  <conditionalFormatting sqref="B16">
    <cfRule type="cellIs" dxfId="88" priority="49" operator="greaterThan">
      <formula>$B$5</formula>
    </cfRule>
  </conditionalFormatting>
  <conditionalFormatting sqref="B17">
    <cfRule type="cellIs" dxfId="87" priority="51" operator="greaterThan">
      <formula>$B$6</formula>
    </cfRule>
  </conditionalFormatting>
  <conditionalFormatting sqref="B24">
    <cfRule type="cellIs" dxfId="86" priority="31" stopIfTrue="1" operator="equal">
      <formula>$B$2</formula>
    </cfRule>
    <cfRule type="cellIs" dxfId="85" priority="32" stopIfTrue="1" operator="lessThanOrEqual">
      <formula>$B$7</formula>
    </cfRule>
    <cfRule type="cellIs" dxfId="84" priority="33" operator="greaterThan">
      <formula>$B$7</formula>
    </cfRule>
  </conditionalFormatting>
  <conditionalFormatting sqref="B26">
    <cfRule type="cellIs" dxfId="83" priority="28" stopIfTrue="1" operator="equal">
      <formula>$B$2</formula>
    </cfRule>
    <cfRule type="cellIs" dxfId="82" priority="29" stopIfTrue="1" operator="lessThanOrEqual">
      <formula>$B$7</formula>
    </cfRule>
    <cfRule type="cellIs" dxfId="81" priority="30" operator="greaterThan">
      <formula>$B$7</formula>
    </cfRule>
  </conditionalFormatting>
  <conditionalFormatting sqref="B27">
    <cfRule type="cellIs" dxfId="80" priority="25" stopIfTrue="1" operator="equal">
      <formula>$B$2</formula>
    </cfRule>
    <cfRule type="cellIs" dxfId="79" priority="26" stopIfTrue="1" operator="lessThanOrEqual">
      <formula>$B$7</formula>
    </cfRule>
    <cfRule type="cellIs" dxfId="78" priority="27" operator="greaterThan">
      <formula>$B$7</formula>
    </cfRule>
  </conditionalFormatting>
  <conditionalFormatting sqref="B33">
    <cfRule type="cellIs" dxfId="77" priority="22" stopIfTrue="1" operator="equal">
      <formula>$B$2</formula>
    </cfRule>
    <cfRule type="cellIs" dxfId="76" priority="23" stopIfTrue="1" operator="lessThanOrEqual">
      <formula>$B$7</formula>
    </cfRule>
    <cfRule type="cellIs" dxfId="75" priority="24" operator="greaterThan">
      <formula>$B$7</formula>
    </cfRule>
  </conditionalFormatting>
  <conditionalFormatting sqref="B36">
    <cfRule type="cellIs" dxfId="74" priority="19" stopIfTrue="1" operator="equal">
      <formula>$B$2</formula>
    </cfRule>
    <cfRule type="cellIs" dxfId="73" priority="20" stopIfTrue="1" operator="lessThanOrEqual">
      <formula>$B$7</formula>
    </cfRule>
    <cfRule type="cellIs" dxfId="72" priority="21" operator="greaterThan">
      <formula>$B$7</formula>
    </cfRule>
  </conditionalFormatting>
  <conditionalFormatting sqref="B37">
    <cfRule type="cellIs" dxfId="71" priority="16" stopIfTrue="1" operator="equal">
      <formula>$B$2</formula>
    </cfRule>
    <cfRule type="cellIs" dxfId="70" priority="17" stopIfTrue="1" operator="lessThanOrEqual">
      <formula>$B$7</formula>
    </cfRule>
    <cfRule type="cellIs" dxfId="69" priority="18" operator="greaterThan">
      <formula>$B$7</formula>
    </cfRule>
  </conditionalFormatting>
  <conditionalFormatting sqref="B38">
    <cfRule type="cellIs" dxfId="68" priority="13" stopIfTrue="1" operator="equal">
      <formula>$B$2</formula>
    </cfRule>
    <cfRule type="cellIs" dxfId="67" priority="14" stopIfTrue="1" operator="lessThanOrEqual">
      <formula>$B$7</formula>
    </cfRule>
    <cfRule type="cellIs" dxfId="66" priority="15" operator="greaterThan">
      <formula>$B$7</formula>
    </cfRule>
  </conditionalFormatting>
  <conditionalFormatting sqref="B41">
    <cfRule type="cellIs" dxfId="65" priority="10" stopIfTrue="1" operator="equal">
      <formula>$B$2</formula>
    </cfRule>
    <cfRule type="cellIs" dxfId="64" priority="11" stopIfTrue="1" operator="lessThanOrEqual">
      <formula>$B$7</formula>
    </cfRule>
    <cfRule type="cellIs" dxfId="63" priority="12" operator="greaterThan">
      <formula>$B$7</formula>
    </cfRule>
  </conditionalFormatting>
  <conditionalFormatting sqref="B52">
    <cfRule type="cellIs" dxfId="62" priority="7" stopIfTrue="1" operator="equal">
      <formula>$B$2</formula>
    </cfRule>
    <cfRule type="cellIs" dxfId="61" priority="8" stopIfTrue="1" operator="lessThanOrEqual">
      <formula>$B$7</formula>
    </cfRule>
    <cfRule type="cellIs" dxfId="60" priority="9" operator="greaterThan">
      <formula>$B$7</formula>
    </cfRule>
  </conditionalFormatting>
  <conditionalFormatting sqref="B53">
    <cfRule type="cellIs" dxfId="59" priority="4" stopIfTrue="1" operator="equal">
      <formula>$B$2</formula>
    </cfRule>
    <cfRule type="cellIs" dxfId="58" priority="5" stopIfTrue="1" operator="lessThanOrEqual">
      <formula>$B$7</formula>
    </cfRule>
    <cfRule type="cellIs" dxfId="57" priority="6" operator="greaterThan">
      <formula>$B$7</formula>
    </cfRule>
  </conditionalFormatting>
  <conditionalFormatting sqref="B54">
    <cfRule type="cellIs" dxfId="56" priority="1" stopIfTrue="1" operator="equal">
      <formula>$B$2</formula>
    </cfRule>
    <cfRule type="cellIs" dxfId="55" priority="2" stopIfTrue="1" operator="lessThanOrEqual">
      <formula>$B$7</formula>
    </cfRule>
    <cfRule type="cellIs" dxfId="54" priority="3" operator="greaterThan">
      <formula>$B$7</formula>
    </cfRule>
  </conditionalFormatting>
  <pageMargins left="0.25" right="0.25" top="0.75" bottom="0.75" header="0.3" footer="0.3"/>
  <pageSetup scale="55" fitToWidth="2" fitToHeight="2" orientation="portrait" r:id="rId1"/>
  <headerFooter alignWithMargins="0">
    <oddHeader>&amp;L&amp;F&amp;C&amp;A&amp;R&amp;D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5"/>
  <sheetViews>
    <sheetView zoomScaleNormal="100" zoomScaleSheetLayoutView="25"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B44" sqref="B44"/>
    </sheetView>
  </sheetViews>
  <sheetFormatPr defaultColWidth="15.85546875" defaultRowHeight="15.75" x14ac:dyDescent="0.25"/>
  <cols>
    <col min="1" max="1" width="56" style="1" customWidth="1"/>
    <col min="2" max="2" width="13" style="1" customWidth="1"/>
    <col min="3" max="3" width="22.42578125" style="3" customWidth="1"/>
    <col min="4" max="4" width="18.5703125" style="3" customWidth="1"/>
    <col min="5" max="5" width="16.85546875" style="3" customWidth="1"/>
    <col min="6" max="6" width="13.28515625" style="3" customWidth="1"/>
    <col min="7" max="7" width="12" style="3" customWidth="1"/>
    <col min="8" max="8" width="17.28515625" style="3" customWidth="1"/>
    <col min="9" max="9" width="15.140625" style="3" customWidth="1"/>
    <col min="10" max="10" width="11.85546875" style="3" customWidth="1"/>
    <col min="11" max="11" width="13.8554687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45" x14ac:dyDescent="0.25">
      <c r="A1" s="49" t="s">
        <v>31</v>
      </c>
      <c r="C1" s="9" t="s">
        <v>25</v>
      </c>
      <c r="E1" s="21">
        <f>'Summary-Sommaire'!B3</f>
        <v>44137</v>
      </c>
      <c r="G1" s="1"/>
      <c r="H1" s="1"/>
    </row>
    <row r="2" spans="1:25" s="25" customFormat="1" ht="15" x14ac:dyDescent="0.25">
      <c r="A2" s="24" t="s">
        <v>116</v>
      </c>
      <c r="M2" s="24"/>
    </row>
    <row r="3" spans="1:25" s="25" customFormat="1" ht="18" customHeight="1" x14ac:dyDescent="0.25">
      <c r="A3" s="25" t="s">
        <v>21</v>
      </c>
      <c r="B3" s="26"/>
    </row>
    <row r="4" spans="1:25" s="9" customFormat="1" ht="30.75" customHeight="1" x14ac:dyDescent="0.25">
      <c r="A4" s="7" t="s">
        <v>24</v>
      </c>
      <c r="B4" s="34" t="s">
        <v>23</v>
      </c>
    </row>
    <row r="5" spans="1:25" s="9" customFormat="1" ht="30" customHeight="1" x14ac:dyDescent="0.25">
      <c r="A5" s="23" t="s">
        <v>15</v>
      </c>
      <c r="B5" s="11">
        <f>LIB!B5</f>
        <v>43738</v>
      </c>
      <c r="C5" s="11" t="s">
        <v>26</v>
      </c>
    </row>
    <row r="6" spans="1:25" s="9" customFormat="1" ht="30" customHeight="1" x14ac:dyDescent="0.25">
      <c r="A6" s="23" t="s">
        <v>16</v>
      </c>
      <c r="B6" s="11">
        <f>LIB!B6</f>
        <v>43983</v>
      </c>
      <c r="C6" s="11" t="s">
        <v>26</v>
      </c>
    </row>
    <row r="7" spans="1:25" s="2" customFormat="1" ht="30" customHeight="1" x14ac:dyDescent="0.25">
      <c r="A7" s="23" t="s">
        <v>16</v>
      </c>
      <c r="B7" s="11">
        <f>LIB!B7</f>
        <v>43921</v>
      </c>
      <c r="C7" s="11" t="s">
        <v>90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2" customFormat="1" ht="12" x14ac:dyDescent="0.2">
      <c r="A8" s="30" t="s">
        <v>17</v>
      </c>
      <c r="B8" s="31" t="s">
        <v>8</v>
      </c>
    </row>
    <row r="9" spans="1:25" s="36" customFormat="1" ht="12" x14ac:dyDescent="0.2">
      <c r="A9" s="30" t="s">
        <v>18</v>
      </c>
      <c r="B9" s="31" t="s">
        <v>9</v>
      </c>
    </row>
    <row r="10" spans="1:25" s="2" customFormat="1" x14ac:dyDescent="0.25">
      <c r="A10" s="38"/>
      <c r="B10" s="39" t="s">
        <v>12</v>
      </c>
      <c r="C10" s="39"/>
      <c r="D10" s="39"/>
    </row>
    <row r="11" spans="1:25" s="2" customFormat="1" x14ac:dyDescent="0.25">
      <c r="A11" s="23"/>
      <c r="B11" s="28" t="s">
        <v>13</v>
      </c>
      <c r="C11" s="28"/>
      <c r="D11" s="28"/>
    </row>
    <row r="12" spans="1:25" s="2" customFormat="1" x14ac:dyDescent="0.25">
      <c r="A12" s="23"/>
      <c r="B12" s="29" t="s">
        <v>14</v>
      </c>
      <c r="C12" s="29"/>
      <c r="D12" s="29"/>
    </row>
    <row r="13" spans="1:25" s="2" customFormat="1" ht="9.9499999999999993" customHeight="1" x14ac:dyDescent="0.25">
      <c r="A13" s="23"/>
      <c r="B13" s="58"/>
      <c r="C13" s="58"/>
      <c r="D13" s="58"/>
    </row>
    <row r="14" spans="1:25" s="2" customFormat="1" ht="26.1" customHeight="1" x14ac:dyDescent="0.25">
      <c r="A14" s="23"/>
      <c r="B14" s="58"/>
      <c r="C14" s="71" t="s">
        <v>92</v>
      </c>
      <c r="D14" s="71" t="s">
        <v>93</v>
      </c>
      <c r="E14" s="71" t="s">
        <v>91</v>
      </c>
    </row>
    <row r="15" spans="1:25" s="8" customFormat="1" ht="26.1" customHeight="1" x14ac:dyDescent="0.2">
      <c r="A15" s="7" t="s">
        <v>6</v>
      </c>
      <c r="B15" s="7"/>
      <c r="C15" s="72" t="s">
        <v>94</v>
      </c>
      <c r="D15" s="72" t="s">
        <v>95</v>
      </c>
      <c r="E15" s="71" t="s">
        <v>91</v>
      </c>
    </row>
    <row r="16" spans="1:25" s="14" customFormat="1" ht="15.75" customHeight="1" x14ac:dyDescent="0.2">
      <c r="A16" s="60" t="s">
        <v>4</v>
      </c>
      <c r="B16" s="61">
        <v>43818</v>
      </c>
      <c r="C16" s="76">
        <v>41451.480000000003</v>
      </c>
      <c r="D16" s="65"/>
      <c r="E16" s="68">
        <f>SUM(C16:D16)</f>
        <v>41451.480000000003</v>
      </c>
    </row>
    <row r="17" spans="1:5" s="15" customFormat="1" ht="15.75" customHeight="1" x14ac:dyDescent="0.2">
      <c r="A17" s="12" t="s">
        <v>10</v>
      </c>
      <c r="B17" s="13">
        <v>43980</v>
      </c>
      <c r="C17" s="76">
        <v>56387.35</v>
      </c>
      <c r="D17" s="65"/>
      <c r="E17" s="74">
        <f>SUM(C17:D17)</f>
        <v>56387.35</v>
      </c>
    </row>
    <row r="18" spans="1:5" s="15" customFormat="1" ht="15.75" customHeight="1" x14ac:dyDescent="0.2">
      <c r="A18" s="16" t="s">
        <v>0</v>
      </c>
      <c r="B18" s="22">
        <f>COUNT(B16:B17)</f>
        <v>2</v>
      </c>
      <c r="C18" s="77">
        <f>IF($B$17=0,C16,C17)</f>
        <v>56387.35</v>
      </c>
      <c r="D18" s="66">
        <f>IF($B$17=0,D16,D17)</f>
        <v>0</v>
      </c>
      <c r="E18" s="74">
        <f>+C18+D18</f>
        <v>56387.35</v>
      </c>
    </row>
    <row r="19" spans="1:5" s="8" customFormat="1" ht="26.25" customHeight="1" x14ac:dyDescent="0.2">
      <c r="A19" s="10" t="s">
        <v>5</v>
      </c>
      <c r="B19" s="10"/>
    </row>
    <row r="20" spans="1:5" s="14" customFormat="1" ht="15.75" customHeight="1" x14ac:dyDescent="0.2">
      <c r="A20" s="18" t="s">
        <v>32</v>
      </c>
      <c r="B20" s="11">
        <v>43873</v>
      </c>
      <c r="C20" s="67">
        <v>6534.79</v>
      </c>
      <c r="D20" s="65">
        <v>0</v>
      </c>
      <c r="E20" s="68">
        <f>SUM(C20:D20)</f>
        <v>6534.79</v>
      </c>
    </row>
    <row r="21" spans="1:5" s="14" customFormat="1" ht="15" customHeight="1" x14ac:dyDescent="0.2">
      <c r="A21" s="18" t="s">
        <v>33</v>
      </c>
      <c r="B21" s="11">
        <v>43921</v>
      </c>
      <c r="C21" s="67">
        <v>184</v>
      </c>
      <c r="D21" s="65">
        <v>0</v>
      </c>
      <c r="E21" s="68">
        <f>SUM(C21:D21)</f>
        <v>184</v>
      </c>
    </row>
    <row r="22" spans="1:5" s="14" customFormat="1" ht="15" customHeight="1" x14ac:dyDescent="0.2">
      <c r="A22" s="18" t="s">
        <v>106</v>
      </c>
      <c r="B22" s="11">
        <v>43924</v>
      </c>
      <c r="C22" s="67">
        <v>1382.75</v>
      </c>
      <c r="D22" s="65">
        <v>0</v>
      </c>
      <c r="E22" s="68">
        <f>SUM(C22:D22)</f>
        <v>1382.75</v>
      </c>
    </row>
    <row r="23" spans="1:5" s="14" customFormat="1" ht="15.75" customHeight="1" x14ac:dyDescent="0.2">
      <c r="A23" s="18" t="s">
        <v>35</v>
      </c>
      <c r="B23" s="11">
        <v>43921</v>
      </c>
      <c r="C23" s="67">
        <v>0</v>
      </c>
      <c r="D23" s="65">
        <v>0</v>
      </c>
      <c r="E23" s="68">
        <f>SUM(C23:D23)</f>
        <v>0</v>
      </c>
    </row>
    <row r="24" spans="1:5" s="14" customFormat="1" ht="15.75" customHeight="1" x14ac:dyDescent="0.2">
      <c r="A24" s="18" t="s">
        <v>36</v>
      </c>
      <c r="B24" s="11">
        <v>43921</v>
      </c>
      <c r="C24" s="67">
        <v>220.35</v>
      </c>
      <c r="D24" s="65">
        <v>0</v>
      </c>
      <c r="E24" s="68">
        <f>SUM(C24:D24)</f>
        <v>220.35</v>
      </c>
    </row>
    <row r="25" spans="1:5" s="14" customFormat="1" ht="15.75" customHeight="1" x14ac:dyDescent="0.2">
      <c r="A25" s="18" t="s">
        <v>41</v>
      </c>
      <c r="B25" s="11">
        <v>43921</v>
      </c>
      <c r="C25" s="67">
        <v>35</v>
      </c>
      <c r="D25" s="65">
        <v>0</v>
      </c>
      <c r="E25" s="68">
        <f t="shared" ref="E25:E52" si="0">SUM(C25:D25)</f>
        <v>35</v>
      </c>
    </row>
    <row r="26" spans="1:5" s="14" customFormat="1" ht="15.75" customHeight="1" x14ac:dyDescent="0.2">
      <c r="A26" s="18" t="s">
        <v>43</v>
      </c>
      <c r="B26" s="11">
        <v>44109</v>
      </c>
      <c r="C26" s="67">
        <v>0</v>
      </c>
      <c r="D26" s="65">
        <v>0</v>
      </c>
      <c r="E26" s="68">
        <f>SUM(C26:D26)</f>
        <v>0</v>
      </c>
    </row>
    <row r="27" spans="1:5" s="14" customFormat="1" ht="15.75" customHeight="1" x14ac:dyDescent="0.2">
      <c r="A27" s="18" t="s">
        <v>44</v>
      </c>
      <c r="B27" s="11">
        <v>43903</v>
      </c>
      <c r="C27" s="67">
        <v>551.21</v>
      </c>
      <c r="D27" s="65">
        <v>0</v>
      </c>
      <c r="E27" s="68">
        <f t="shared" si="0"/>
        <v>551.21</v>
      </c>
    </row>
    <row r="28" spans="1:5" s="14" customFormat="1" ht="15.75" customHeight="1" x14ac:dyDescent="0.2">
      <c r="A28" s="18" t="s">
        <v>45</v>
      </c>
      <c r="B28" s="11">
        <v>43921</v>
      </c>
      <c r="C28" s="67">
        <v>0</v>
      </c>
      <c r="D28" s="65">
        <v>0</v>
      </c>
      <c r="E28" s="68">
        <f t="shared" si="0"/>
        <v>0</v>
      </c>
    </row>
    <row r="29" spans="1:5" s="14" customFormat="1" ht="15.75" customHeight="1" x14ac:dyDescent="0.2">
      <c r="A29" s="18" t="s">
        <v>107</v>
      </c>
      <c r="B29" s="11">
        <v>43920</v>
      </c>
      <c r="C29" s="67">
        <v>0</v>
      </c>
      <c r="D29" s="65">
        <v>0</v>
      </c>
      <c r="E29" s="68">
        <f t="shared" ref="E29" si="1">SUM(C29:D29)</f>
        <v>0</v>
      </c>
    </row>
    <row r="30" spans="1:5" s="14" customFormat="1" ht="15.75" customHeight="1" x14ac:dyDescent="0.2">
      <c r="A30" s="18" t="s">
        <v>47</v>
      </c>
      <c r="B30" s="11">
        <v>43899</v>
      </c>
      <c r="C30" s="67">
        <v>666.78</v>
      </c>
      <c r="D30" s="65">
        <v>0</v>
      </c>
      <c r="E30" s="68">
        <f t="shared" si="0"/>
        <v>666.78</v>
      </c>
    </row>
    <row r="31" spans="1:5" s="14" customFormat="1" ht="15.75" customHeight="1" x14ac:dyDescent="0.2">
      <c r="A31" s="18" t="s">
        <v>48</v>
      </c>
      <c r="B31" s="11"/>
      <c r="C31" s="67"/>
      <c r="D31" s="65"/>
      <c r="E31" s="68"/>
    </row>
    <row r="32" spans="1:5" s="14" customFormat="1" ht="15.75" customHeight="1" x14ac:dyDescent="0.2">
      <c r="A32" s="18" t="s">
        <v>49</v>
      </c>
      <c r="B32" s="11">
        <v>43921</v>
      </c>
      <c r="C32" s="67">
        <v>70</v>
      </c>
      <c r="D32" s="65"/>
      <c r="E32" s="68"/>
    </row>
    <row r="33" spans="1:5" s="14" customFormat="1" ht="15.75" customHeight="1" x14ac:dyDescent="0.2">
      <c r="A33" s="18" t="s">
        <v>50</v>
      </c>
      <c r="B33" s="11"/>
      <c r="C33" s="67"/>
      <c r="D33" s="65"/>
      <c r="E33" s="68"/>
    </row>
    <row r="34" spans="1:5" s="14" customFormat="1" ht="15.75" customHeight="1" x14ac:dyDescent="0.2">
      <c r="A34" s="18" t="s">
        <v>51</v>
      </c>
      <c r="B34" s="11">
        <v>43921</v>
      </c>
      <c r="C34" s="67">
        <v>175</v>
      </c>
      <c r="D34" s="65"/>
      <c r="E34" s="68"/>
    </row>
    <row r="35" spans="1:5" s="14" customFormat="1" ht="15.75" customHeight="1" x14ac:dyDescent="0.2">
      <c r="A35" s="18" t="s">
        <v>108</v>
      </c>
      <c r="B35" s="11">
        <v>43921</v>
      </c>
      <c r="C35" s="67">
        <v>0</v>
      </c>
      <c r="D35" s="65"/>
      <c r="E35" s="68"/>
    </row>
    <row r="36" spans="1:5" s="14" customFormat="1" ht="15.75" customHeight="1" x14ac:dyDescent="0.2">
      <c r="A36" s="18" t="s">
        <v>109</v>
      </c>
      <c r="B36" s="11">
        <v>43921</v>
      </c>
      <c r="C36" s="67">
        <v>0</v>
      </c>
      <c r="D36" s="65"/>
      <c r="E36" s="68"/>
    </row>
    <row r="37" spans="1:5" s="14" customFormat="1" ht="15.75" customHeight="1" x14ac:dyDescent="0.2">
      <c r="A37" s="18" t="s">
        <v>55</v>
      </c>
      <c r="B37" s="11">
        <v>43921</v>
      </c>
      <c r="C37" s="67">
        <v>108.34</v>
      </c>
      <c r="D37" s="65"/>
      <c r="E37" s="68">
        <f t="shared" si="0"/>
        <v>108.34</v>
      </c>
    </row>
    <row r="38" spans="1:5" s="14" customFormat="1" ht="15.75" customHeight="1" x14ac:dyDescent="0.2">
      <c r="A38" s="18" t="s">
        <v>56</v>
      </c>
      <c r="B38" s="11">
        <v>43875</v>
      </c>
      <c r="C38" s="67">
        <v>917.6</v>
      </c>
      <c r="D38" s="65">
        <v>0</v>
      </c>
      <c r="E38" s="68">
        <f t="shared" si="0"/>
        <v>917.6</v>
      </c>
    </row>
    <row r="39" spans="1:5" s="14" customFormat="1" ht="15.75" customHeight="1" x14ac:dyDescent="0.2">
      <c r="A39" s="18" t="s">
        <v>57</v>
      </c>
      <c r="B39" s="11"/>
      <c r="C39" s="67"/>
      <c r="D39" s="65">
        <v>0</v>
      </c>
      <c r="E39" s="68">
        <f t="shared" si="0"/>
        <v>0</v>
      </c>
    </row>
    <row r="40" spans="1:5" s="14" customFormat="1" ht="15.75" customHeight="1" x14ac:dyDescent="0.2">
      <c r="A40" s="18" t="s">
        <v>58</v>
      </c>
      <c r="B40" s="11">
        <v>43921</v>
      </c>
      <c r="C40" s="67">
        <v>3600.07</v>
      </c>
      <c r="D40" s="65">
        <v>0</v>
      </c>
      <c r="E40" s="68">
        <f t="shared" si="0"/>
        <v>3600.07</v>
      </c>
    </row>
    <row r="41" spans="1:5" s="14" customFormat="1" ht="15.75" customHeight="1" x14ac:dyDescent="0.2">
      <c r="A41" s="18" t="s">
        <v>60</v>
      </c>
      <c r="B41" s="11">
        <v>43921</v>
      </c>
      <c r="C41" s="67">
        <v>0</v>
      </c>
      <c r="D41" s="65">
        <v>0</v>
      </c>
      <c r="E41" s="68">
        <f t="shared" si="0"/>
        <v>0</v>
      </c>
    </row>
    <row r="42" spans="1:5" s="15" customFormat="1" ht="15.75" customHeight="1" x14ac:dyDescent="0.2">
      <c r="A42" s="18" t="s">
        <v>62</v>
      </c>
      <c r="B42" s="11">
        <v>43921</v>
      </c>
      <c r="C42" s="67">
        <v>570</v>
      </c>
      <c r="D42" s="65">
        <v>0</v>
      </c>
      <c r="E42" s="68">
        <f t="shared" si="0"/>
        <v>570</v>
      </c>
    </row>
    <row r="43" spans="1:5" s="15" customFormat="1" ht="15.75" customHeight="1" x14ac:dyDescent="0.2">
      <c r="A43" s="18" t="s">
        <v>64</v>
      </c>
      <c r="B43" s="11">
        <v>43921</v>
      </c>
      <c r="C43" s="67">
        <v>0</v>
      </c>
      <c r="D43" s="65">
        <v>0</v>
      </c>
      <c r="E43" s="68">
        <f t="shared" si="0"/>
        <v>0</v>
      </c>
    </row>
    <row r="44" spans="1:5" s="14" customFormat="1" ht="15.75" customHeight="1" x14ac:dyDescent="0.2">
      <c r="A44" s="18" t="s">
        <v>79</v>
      </c>
      <c r="B44" s="11">
        <v>44134</v>
      </c>
      <c r="C44" s="67">
        <v>3833.17</v>
      </c>
      <c r="D44" s="65">
        <v>0</v>
      </c>
      <c r="E44" s="68">
        <f t="shared" si="0"/>
        <v>3833.17</v>
      </c>
    </row>
    <row r="45" spans="1:5" s="14" customFormat="1" ht="15.75" customHeight="1" x14ac:dyDescent="0.2">
      <c r="A45" s="18" t="s">
        <v>66</v>
      </c>
      <c r="B45" s="11">
        <v>43921</v>
      </c>
      <c r="C45" s="67">
        <v>0</v>
      </c>
      <c r="D45" s="65">
        <v>0</v>
      </c>
      <c r="E45" s="68">
        <f t="shared" si="0"/>
        <v>0</v>
      </c>
    </row>
    <row r="46" spans="1:5" s="14" customFormat="1" ht="15.75" customHeight="1" x14ac:dyDescent="0.2">
      <c r="A46" s="18" t="s">
        <v>78</v>
      </c>
      <c r="B46" s="11">
        <v>43922</v>
      </c>
      <c r="C46" s="67">
        <v>5884.77</v>
      </c>
      <c r="D46" s="65">
        <v>0</v>
      </c>
      <c r="E46" s="68">
        <f t="shared" si="0"/>
        <v>5884.77</v>
      </c>
    </row>
    <row r="47" spans="1:5" s="14" customFormat="1" ht="15.75" customHeight="1" x14ac:dyDescent="0.2">
      <c r="A47" s="18" t="s">
        <v>67</v>
      </c>
      <c r="B47" s="11"/>
      <c r="C47" s="67"/>
      <c r="D47" s="65">
        <v>0</v>
      </c>
      <c r="E47" s="68">
        <f t="shared" si="0"/>
        <v>0</v>
      </c>
    </row>
    <row r="48" spans="1:5" s="14" customFormat="1" ht="15.75" customHeight="1" x14ac:dyDescent="0.2">
      <c r="A48" s="18" t="s">
        <v>68</v>
      </c>
      <c r="B48" s="11"/>
      <c r="C48" s="67"/>
      <c r="D48" s="65">
        <v>0</v>
      </c>
      <c r="E48" s="68">
        <f t="shared" si="0"/>
        <v>0</v>
      </c>
    </row>
    <row r="49" spans="1:25" s="14" customFormat="1" ht="15.75" customHeight="1" x14ac:dyDescent="0.2">
      <c r="A49" s="18" t="s">
        <v>69</v>
      </c>
      <c r="B49" s="11">
        <v>43927</v>
      </c>
      <c r="C49" s="67">
        <v>2006.92</v>
      </c>
      <c r="D49" s="65">
        <v>0</v>
      </c>
      <c r="E49" s="68">
        <f t="shared" si="0"/>
        <v>2006.92</v>
      </c>
    </row>
    <row r="50" spans="1:25" s="14" customFormat="1" ht="15.75" customHeight="1" x14ac:dyDescent="0.2">
      <c r="A50" s="18" t="s">
        <v>76</v>
      </c>
      <c r="B50" s="11">
        <v>43921</v>
      </c>
      <c r="C50" s="67">
        <v>79.77</v>
      </c>
      <c r="D50" s="65">
        <v>0</v>
      </c>
      <c r="E50" s="68">
        <f t="shared" si="0"/>
        <v>79.77</v>
      </c>
    </row>
    <row r="51" spans="1:25" s="14" customFormat="1" ht="15.75" customHeight="1" x14ac:dyDescent="0.2">
      <c r="A51" s="18" t="s">
        <v>70</v>
      </c>
      <c r="B51" s="11">
        <v>44102</v>
      </c>
      <c r="C51" s="67">
        <v>8405.76</v>
      </c>
      <c r="D51" s="65">
        <v>0</v>
      </c>
      <c r="E51" s="68">
        <f t="shared" si="0"/>
        <v>8405.76</v>
      </c>
    </row>
    <row r="52" spans="1:25" s="14" customFormat="1" ht="15.75" customHeight="1" x14ac:dyDescent="0.2">
      <c r="A52" s="18" t="s">
        <v>71</v>
      </c>
      <c r="B52" s="87">
        <v>43921</v>
      </c>
      <c r="C52" s="65">
        <v>0</v>
      </c>
      <c r="D52" s="65">
        <v>0</v>
      </c>
      <c r="E52" s="68">
        <f t="shared" si="0"/>
        <v>0</v>
      </c>
    </row>
    <row r="53" spans="1:25" s="14" customFormat="1" ht="15.75" customHeight="1" x14ac:dyDescent="0.2">
      <c r="A53" s="18" t="s">
        <v>74</v>
      </c>
      <c r="B53" s="87">
        <v>43910</v>
      </c>
      <c r="C53" s="65">
        <v>0</v>
      </c>
      <c r="D53" s="65">
        <v>0</v>
      </c>
      <c r="E53" s="68">
        <f t="shared" ref="E53" si="2">SUM(C53:D53)</f>
        <v>0</v>
      </c>
    </row>
    <row r="54" spans="1:25" s="60" customFormat="1" ht="25.5" customHeight="1" x14ac:dyDescent="0.2">
      <c r="A54" s="16" t="s">
        <v>0</v>
      </c>
      <c r="B54" s="22">
        <f>COUNT(B20:B53)</f>
        <v>29</v>
      </c>
      <c r="C54" s="77">
        <f>SUM(C20:C53)</f>
        <v>35226.28</v>
      </c>
      <c r="D54" s="77">
        <f>SUM(D20:D53)</f>
        <v>0</v>
      </c>
      <c r="E54" s="77">
        <f>SUM(E20:E53)</f>
        <v>34981.279999999999</v>
      </c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5" ht="16.5" thickBot="1" x14ac:dyDescent="0.3">
      <c r="A55" s="19" t="s">
        <v>2</v>
      </c>
      <c r="B55" s="40">
        <f>B18+B54</f>
        <v>31</v>
      </c>
      <c r="C55" s="78">
        <f>+C54+C18</f>
        <v>91613.63</v>
      </c>
      <c r="D55" s="69">
        <f>+D54+D18</f>
        <v>0</v>
      </c>
      <c r="E55" s="75">
        <f>+E54+E18</f>
        <v>91368.63</v>
      </c>
    </row>
    <row r="56" spans="1:25" ht="16.5" thickBot="1" x14ac:dyDescent="0.3">
      <c r="A56" s="41" t="s">
        <v>27</v>
      </c>
      <c r="B56" s="44">
        <f>B55/(2+COUNTA(A21:A53))</f>
        <v>0.88571428571428568</v>
      </c>
      <c r="C56" s="42"/>
      <c r="D56" s="70"/>
      <c r="E56" s="70"/>
    </row>
    <row r="58" spans="1:25" ht="26.25" x14ac:dyDescent="0.25">
      <c r="B58" s="51" t="s">
        <v>80</v>
      </c>
      <c r="C58" s="52" t="s">
        <v>81</v>
      </c>
      <c r="D58" s="52" t="s">
        <v>82</v>
      </c>
    </row>
    <row r="59" spans="1:25" x14ac:dyDescent="0.25">
      <c r="A59" s="53" t="s">
        <v>83</v>
      </c>
      <c r="B59" s="54">
        <f>COUNTIF($B$20:$B$53, "&lt;=2020-03-31")</f>
        <v>23</v>
      </c>
      <c r="C59" s="55">
        <f>B59/COUNTA($A$21:$A$52)</f>
        <v>0.71875</v>
      </c>
      <c r="D59" s="55">
        <f>C59</f>
        <v>0.71875</v>
      </c>
    </row>
    <row r="60" spans="1:25" x14ac:dyDescent="0.25">
      <c r="A60" s="53" t="s">
        <v>97</v>
      </c>
      <c r="B60" s="54">
        <f>COUNTIFS(B$20:B$53, "&gt;=2020-04-01", B$20:B$53, "&lt;=2020-04-30")</f>
        <v>3</v>
      </c>
      <c r="C60" s="55">
        <f>B60/COUNTA($A$21:$A$52)</f>
        <v>9.375E-2</v>
      </c>
      <c r="D60" s="55">
        <f>C59+C60</f>
        <v>0.8125</v>
      </c>
    </row>
    <row r="61" spans="1:25" x14ac:dyDescent="0.25">
      <c r="A61" s="53" t="s">
        <v>84</v>
      </c>
      <c r="B61" s="54">
        <f>COUNTIFS(B$20:B$53, "&gt;=2020-05-01", B$20:B$53, "&lt;=2020-5-31")</f>
        <v>0</v>
      </c>
      <c r="C61" s="55">
        <f>B61/COUNTA($A$21:$A$52)</f>
        <v>0</v>
      </c>
      <c r="D61" s="55">
        <f>C61+D60</f>
        <v>0.8125</v>
      </c>
    </row>
    <row r="62" spans="1:25" x14ac:dyDescent="0.25">
      <c r="A62" s="53" t="s">
        <v>85</v>
      </c>
      <c r="B62" s="54">
        <f>COUNTIFS(B$20:B$53, "&gt;=2020-06-01", B$20:B$53, "&lt;=2020-6-30")</f>
        <v>0</v>
      </c>
      <c r="C62" s="55">
        <f>B62/COUNTA($A$21:$A$52)</f>
        <v>0</v>
      </c>
      <c r="D62" s="55">
        <f t="shared" ref="D62:D64" si="3">C62+D61</f>
        <v>0.8125</v>
      </c>
    </row>
    <row r="63" spans="1:25" x14ac:dyDescent="0.25">
      <c r="A63" s="53" t="s">
        <v>86</v>
      </c>
      <c r="B63" s="54">
        <f>COUNTIFS(B$20:B$53, "&gt;=2020-07-01")</f>
        <v>3</v>
      </c>
      <c r="C63" s="55">
        <f>B63/COUNTA($A$21:$A$52)</f>
        <v>9.375E-2</v>
      </c>
      <c r="D63" s="55">
        <f t="shared" si="3"/>
        <v>0.90625</v>
      </c>
    </row>
    <row r="64" spans="1:25" x14ac:dyDescent="0.25">
      <c r="A64" s="53" t="s">
        <v>87</v>
      </c>
      <c r="B64" s="54">
        <f>COUNTA(A20:A53)-SUM(B59:B63)</f>
        <v>5</v>
      </c>
      <c r="C64" s="55">
        <f>B64/COUNTA($A$20:$A$53)</f>
        <v>0.14705882352941177</v>
      </c>
      <c r="D64" s="55">
        <f t="shared" si="3"/>
        <v>1.0533088235294117</v>
      </c>
    </row>
    <row r="65" spans="2:3" ht="16.5" thickBot="1" x14ac:dyDescent="0.3">
      <c r="B65" s="79">
        <f>SUM(B59:B64)</f>
        <v>34</v>
      </c>
      <c r="C65" s="80">
        <f>SUM(C59:C64)</f>
        <v>1.0533088235294117</v>
      </c>
    </row>
  </sheetData>
  <conditionalFormatting sqref="B50:B52 B21 B28 B23:B26 B30:B31 B37:B45">
    <cfRule type="cellIs" dxfId="53" priority="40" stopIfTrue="1" operator="equal">
      <formula>$B$2</formula>
    </cfRule>
    <cfRule type="cellIs" dxfId="52" priority="41" stopIfTrue="1" operator="lessThanOrEqual">
      <formula>$B$7</formula>
    </cfRule>
    <cfRule type="cellIs" dxfId="51" priority="42" operator="greaterThan">
      <formula>$B$7</formula>
    </cfRule>
  </conditionalFormatting>
  <conditionalFormatting sqref="B17">
    <cfRule type="cellIs" dxfId="50" priority="52" stopIfTrue="1" operator="equal">
      <formula>$B$2</formula>
    </cfRule>
    <cfRule type="cellIs" dxfId="49" priority="59" stopIfTrue="1" operator="lessThanOrEqual">
      <formula>$B$6</formula>
    </cfRule>
  </conditionalFormatting>
  <conditionalFormatting sqref="B16">
    <cfRule type="cellIs" dxfId="48" priority="53" stopIfTrue="1" operator="equal">
      <formula>$B$2</formula>
    </cfRule>
    <cfRule type="cellIs" dxfId="47" priority="55" stopIfTrue="1" operator="lessThanOrEqual">
      <formula>$B$5</formula>
    </cfRule>
  </conditionalFormatting>
  <conditionalFormatting sqref="B16">
    <cfRule type="cellIs" dxfId="46" priority="56" operator="greaterThan">
      <formula>$B$5</formula>
    </cfRule>
  </conditionalFormatting>
  <conditionalFormatting sqref="B17">
    <cfRule type="cellIs" dxfId="45" priority="60" operator="greaterThan">
      <formula>$B$6</formula>
    </cfRule>
  </conditionalFormatting>
  <conditionalFormatting sqref="B46:B49">
    <cfRule type="cellIs" dxfId="44" priority="34" stopIfTrue="1" operator="equal">
      <formula>$B$2</formula>
    </cfRule>
    <cfRule type="cellIs" dxfId="43" priority="35" stopIfTrue="1" operator="lessThanOrEqual">
      <formula>$B$7</formula>
    </cfRule>
    <cfRule type="cellIs" dxfId="42" priority="36" operator="greaterThan">
      <formula>$B$7</formula>
    </cfRule>
  </conditionalFormatting>
  <conditionalFormatting sqref="B27">
    <cfRule type="cellIs" dxfId="41" priority="25" stopIfTrue="1" operator="equal">
      <formula>$B$2</formula>
    </cfRule>
    <cfRule type="cellIs" dxfId="40" priority="26" stopIfTrue="1" operator="lessThanOrEqual">
      <formula>$B$7</formula>
    </cfRule>
    <cfRule type="cellIs" dxfId="39" priority="27" operator="greaterThan">
      <formula>$B$7</formula>
    </cfRule>
  </conditionalFormatting>
  <conditionalFormatting sqref="B20">
    <cfRule type="cellIs" dxfId="38" priority="22" stopIfTrue="1" operator="equal">
      <formula>$B$2</formula>
    </cfRule>
    <cfRule type="cellIs" dxfId="37" priority="23" stopIfTrue="1" operator="lessThanOrEqual">
      <formula>$B$7</formula>
    </cfRule>
    <cfRule type="cellIs" dxfId="36" priority="24" operator="greaterThan">
      <formula>$B$7</formula>
    </cfRule>
  </conditionalFormatting>
  <conditionalFormatting sqref="B53">
    <cfRule type="cellIs" dxfId="35" priority="19" stopIfTrue="1" operator="equal">
      <formula>$B$2</formula>
    </cfRule>
    <cfRule type="cellIs" dxfId="34" priority="20" stopIfTrue="1" operator="lessThanOrEqual">
      <formula>$B$7</formula>
    </cfRule>
    <cfRule type="cellIs" dxfId="33" priority="21" operator="greaterThan">
      <formula>$B$7</formula>
    </cfRule>
  </conditionalFormatting>
  <conditionalFormatting sqref="B22">
    <cfRule type="cellIs" dxfId="32" priority="16" stopIfTrue="1" operator="equal">
      <formula>$B$2</formula>
    </cfRule>
    <cfRule type="cellIs" dxfId="31" priority="17" stopIfTrue="1" operator="lessThanOrEqual">
      <formula>$B$7</formula>
    </cfRule>
    <cfRule type="cellIs" dxfId="30" priority="18" operator="greaterThan">
      <formula>$B$7</formula>
    </cfRule>
  </conditionalFormatting>
  <conditionalFormatting sqref="B32:B33">
    <cfRule type="cellIs" dxfId="29" priority="13" stopIfTrue="1" operator="equal">
      <formula>$B$2</formula>
    </cfRule>
    <cfRule type="cellIs" dxfId="28" priority="14" stopIfTrue="1" operator="lessThanOrEqual">
      <formula>$B$7</formula>
    </cfRule>
    <cfRule type="cellIs" dxfId="27" priority="15" operator="greaterThan">
      <formula>$B$7</formula>
    </cfRule>
  </conditionalFormatting>
  <conditionalFormatting sqref="B34">
    <cfRule type="cellIs" dxfId="26" priority="10" stopIfTrue="1" operator="equal">
      <formula>$B$2</formula>
    </cfRule>
    <cfRule type="cellIs" dxfId="25" priority="11" stopIfTrue="1" operator="lessThanOrEqual">
      <formula>$B$7</formula>
    </cfRule>
    <cfRule type="cellIs" dxfId="24" priority="12" operator="greaterThan">
      <formula>$B$7</formula>
    </cfRule>
  </conditionalFormatting>
  <conditionalFormatting sqref="B35">
    <cfRule type="cellIs" dxfId="23" priority="7" stopIfTrue="1" operator="equal">
      <formula>$B$2</formula>
    </cfRule>
    <cfRule type="cellIs" dxfId="22" priority="8" stopIfTrue="1" operator="lessThanOrEqual">
      <formula>$B$7</formula>
    </cfRule>
    <cfRule type="cellIs" dxfId="21" priority="9" operator="greaterThan">
      <formula>$B$7</formula>
    </cfRule>
  </conditionalFormatting>
  <conditionalFormatting sqref="B36">
    <cfRule type="cellIs" dxfId="20" priority="4" stopIfTrue="1" operator="equal">
      <formula>$B$2</formula>
    </cfRule>
    <cfRule type="cellIs" dxfId="19" priority="5" stopIfTrue="1" operator="lessThanOrEqual">
      <formula>$B$7</formula>
    </cfRule>
    <cfRule type="cellIs" dxfId="18" priority="6" operator="greaterThan">
      <formula>$B$7</formula>
    </cfRule>
  </conditionalFormatting>
  <conditionalFormatting sqref="B29">
    <cfRule type="cellIs" dxfId="17" priority="1" stopIfTrue="1" operator="equal">
      <formula>$B$2</formula>
    </cfRule>
    <cfRule type="cellIs" dxfId="16" priority="2" stopIfTrue="1" operator="lessThanOrEqual">
      <formula>$B$7</formula>
    </cfRule>
    <cfRule type="cellIs" dxfId="15" priority="3" operator="greaterThan">
      <formula>$B$7</formula>
    </cfRule>
  </conditionalFormatting>
  <pageMargins left="0.25" right="0.25" top="0.75" bottom="0.75" header="0.3" footer="0.3"/>
  <pageSetup scale="70" fitToWidth="2" fitToHeight="2" orientation="portrait" r:id="rId1"/>
  <headerFooter alignWithMargins="0">
    <oddHeader>&amp;L&amp;F&amp;C&amp;A&amp;R&amp;D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6"/>
  <sheetViews>
    <sheetView zoomScaleNormal="100" zoomScaleSheetLayoutView="25" workbookViewId="0">
      <pane xSplit="1" ySplit="9" topLeftCell="B14" activePane="bottomRight" state="frozen"/>
      <selection pane="topRight" activeCell="B1" sqref="B1"/>
      <selection pane="bottomLeft" activeCell="A7" sqref="A7"/>
      <selection pane="bottomRight" activeCell="A23" sqref="A23"/>
    </sheetView>
  </sheetViews>
  <sheetFormatPr defaultColWidth="15.85546875" defaultRowHeight="15.75" x14ac:dyDescent="0.25"/>
  <cols>
    <col min="1" max="1" width="56" style="1" customWidth="1"/>
    <col min="2" max="2" width="13" style="1" customWidth="1"/>
    <col min="3" max="3" width="22.42578125" style="3" customWidth="1"/>
    <col min="4" max="4" width="18.5703125" style="3" customWidth="1"/>
    <col min="5" max="5" width="16.85546875" style="3" customWidth="1"/>
    <col min="6" max="6" width="13.28515625" style="3" customWidth="1"/>
    <col min="7" max="7" width="12" style="3" customWidth="1"/>
    <col min="8" max="8" width="15.28515625" style="3" customWidth="1"/>
    <col min="9" max="9" width="15.7109375" style="3" customWidth="1"/>
    <col min="10" max="10" width="11.85546875" style="3" customWidth="1"/>
    <col min="11" max="11" width="13.8554687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ht="45" x14ac:dyDescent="0.25">
      <c r="A1" s="49" t="s">
        <v>31</v>
      </c>
      <c r="C1" s="9" t="s">
        <v>25</v>
      </c>
      <c r="E1" s="21">
        <f>'Summary-Sommaire'!B3</f>
        <v>44137</v>
      </c>
      <c r="G1" s="1"/>
      <c r="H1" s="1"/>
    </row>
    <row r="2" spans="1:25" s="25" customFormat="1" ht="15" x14ac:dyDescent="0.25">
      <c r="A2" s="24" t="s">
        <v>116</v>
      </c>
      <c r="M2" s="24"/>
    </row>
    <row r="3" spans="1:25" s="25" customFormat="1" ht="18" customHeight="1" x14ac:dyDescent="0.25">
      <c r="A3" s="25" t="s">
        <v>22</v>
      </c>
      <c r="B3" s="26"/>
    </row>
    <row r="4" spans="1:25" s="9" customFormat="1" ht="30.75" customHeight="1" x14ac:dyDescent="0.25">
      <c r="A4" s="7" t="s">
        <v>24</v>
      </c>
      <c r="B4" s="34" t="s">
        <v>23</v>
      </c>
    </row>
    <row r="5" spans="1:25" s="9" customFormat="1" ht="30" customHeight="1" x14ac:dyDescent="0.25">
      <c r="A5" s="23" t="s">
        <v>15</v>
      </c>
      <c r="B5" s="11">
        <f>LIB!B5</f>
        <v>43738</v>
      </c>
      <c r="C5" s="11" t="s">
        <v>26</v>
      </c>
    </row>
    <row r="6" spans="1:25" s="9" customFormat="1" ht="30" customHeight="1" x14ac:dyDescent="0.25">
      <c r="A6" s="23" t="s">
        <v>16</v>
      </c>
      <c r="B6" s="11">
        <f>LIB!B6</f>
        <v>43983</v>
      </c>
      <c r="C6" s="11" t="s">
        <v>26</v>
      </c>
    </row>
    <row r="7" spans="1:25" s="2" customFormat="1" ht="30" customHeight="1" x14ac:dyDescent="0.25">
      <c r="A7" s="23" t="s">
        <v>16</v>
      </c>
      <c r="B7" s="11">
        <f>LIB!B7</f>
        <v>43921</v>
      </c>
      <c r="C7" s="11" t="s">
        <v>90</v>
      </c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5"/>
      <c r="P7" s="5"/>
      <c r="Q7" s="4"/>
      <c r="R7" s="4"/>
      <c r="S7" s="4"/>
      <c r="T7" s="4"/>
      <c r="U7" s="4"/>
      <c r="V7" s="4"/>
      <c r="W7" s="5"/>
      <c r="X7" s="4"/>
      <c r="Y7" s="5"/>
    </row>
    <row r="8" spans="1:25" s="32" customFormat="1" ht="12" x14ac:dyDescent="0.2">
      <c r="A8" s="30" t="s">
        <v>17</v>
      </c>
      <c r="B8" s="31" t="s">
        <v>8</v>
      </c>
    </row>
    <row r="9" spans="1:25" s="36" customFormat="1" ht="12" x14ac:dyDescent="0.2">
      <c r="A9" s="30" t="s">
        <v>18</v>
      </c>
      <c r="B9" s="31" t="s">
        <v>9</v>
      </c>
    </row>
    <row r="10" spans="1:25" s="2" customFormat="1" x14ac:dyDescent="0.25">
      <c r="A10" s="23"/>
      <c r="B10" s="27" t="s">
        <v>12</v>
      </c>
      <c r="C10" s="27"/>
      <c r="D10" s="27"/>
    </row>
    <row r="11" spans="1:25" s="2" customFormat="1" x14ac:dyDescent="0.25">
      <c r="A11" s="23"/>
      <c r="B11" s="28" t="s">
        <v>13</v>
      </c>
      <c r="C11" s="28"/>
      <c r="D11" s="28"/>
    </row>
    <row r="12" spans="1:25" s="2" customFormat="1" x14ac:dyDescent="0.25">
      <c r="A12" s="23"/>
      <c r="B12" s="29" t="s">
        <v>14</v>
      </c>
      <c r="C12" s="29"/>
      <c r="D12" s="29"/>
    </row>
    <row r="13" spans="1:25" s="2" customFormat="1" ht="9.9499999999999993" customHeight="1" x14ac:dyDescent="0.25">
      <c r="A13" s="23"/>
      <c r="B13" s="58"/>
      <c r="C13" s="58"/>
      <c r="D13" s="58"/>
    </row>
    <row r="14" spans="1:25" s="2" customFormat="1" ht="26.1" customHeight="1" x14ac:dyDescent="0.25">
      <c r="A14" s="23"/>
      <c r="B14" s="58"/>
      <c r="C14" s="71" t="s">
        <v>92</v>
      </c>
      <c r="D14" s="71" t="s">
        <v>93</v>
      </c>
      <c r="E14" s="71" t="s">
        <v>91</v>
      </c>
    </row>
    <row r="15" spans="1:25" s="8" customFormat="1" ht="26.1" customHeight="1" x14ac:dyDescent="0.2">
      <c r="A15" s="7" t="s">
        <v>7</v>
      </c>
      <c r="B15" s="7"/>
      <c r="C15" s="72" t="s">
        <v>94</v>
      </c>
      <c r="D15" s="72" t="s">
        <v>95</v>
      </c>
      <c r="E15" s="71" t="s">
        <v>91</v>
      </c>
    </row>
    <row r="16" spans="1:25" s="14" customFormat="1" ht="15.75" customHeight="1" x14ac:dyDescent="0.2">
      <c r="A16" s="60" t="s">
        <v>4</v>
      </c>
      <c r="B16" s="61">
        <v>43801</v>
      </c>
      <c r="C16" s="76">
        <v>45006.720000000001</v>
      </c>
      <c r="D16" s="65"/>
      <c r="E16" s="68">
        <f>SUM(C16:D16)</f>
        <v>45006.720000000001</v>
      </c>
    </row>
    <row r="17" spans="1:5" s="15" customFormat="1" ht="15.75" customHeight="1" x14ac:dyDescent="0.2">
      <c r="A17" s="12" t="s">
        <v>10</v>
      </c>
      <c r="B17" s="63">
        <v>43958</v>
      </c>
      <c r="C17" s="76">
        <v>43005.55</v>
      </c>
      <c r="D17" s="65"/>
      <c r="E17" s="74">
        <f>SUM(C17:D17)</f>
        <v>43005.55</v>
      </c>
    </row>
    <row r="18" spans="1:5" s="15" customFormat="1" ht="15.75" customHeight="1" x14ac:dyDescent="0.2">
      <c r="A18" s="16" t="s">
        <v>0</v>
      </c>
      <c r="B18" s="81">
        <f>COUNT(B16:B17)</f>
        <v>2</v>
      </c>
      <c r="C18" s="77">
        <f>IF($B$17=0,C16,C17)</f>
        <v>43005.55</v>
      </c>
      <c r="D18" s="66">
        <f>IF($B$17=0,D16,D17)</f>
        <v>0</v>
      </c>
      <c r="E18" s="74">
        <f>+C18+D18</f>
        <v>43005.55</v>
      </c>
    </row>
    <row r="19" spans="1:5" s="8" customFormat="1" ht="26.25" customHeight="1" x14ac:dyDescent="0.2">
      <c r="A19" s="10" t="s">
        <v>5</v>
      </c>
      <c r="B19" s="10"/>
      <c r="C19" s="17"/>
      <c r="D19" s="17"/>
      <c r="E19" s="17"/>
    </row>
    <row r="20" spans="1:5" ht="15.75" customHeight="1" x14ac:dyDescent="0.25">
      <c r="A20" s="18" t="s">
        <v>40</v>
      </c>
      <c r="B20" s="11">
        <v>43917</v>
      </c>
      <c r="C20" s="67">
        <v>1418.1</v>
      </c>
      <c r="D20" s="65">
        <v>0</v>
      </c>
      <c r="E20" s="68">
        <f t="shared" ref="E20:E34" si="0">SUM(C20:D20)</f>
        <v>1418.1</v>
      </c>
    </row>
    <row r="21" spans="1:5" ht="15.75" customHeight="1" x14ac:dyDescent="0.25">
      <c r="A21" s="18" t="s">
        <v>41</v>
      </c>
      <c r="B21" s="11">
        <v>43917</v>
      </c>
      <c r="C21" s="67">
        <v>5865.49</v>
      </c>
      <c r="D21" s="65">
        <v>0</v>
      </c>
      <c r="E21" s="68">
        <f t="shared" si="0"/>
        <v>5865.49</v>
      </c>
    </row>
    <row r="22" spans="1:5" ht="15.75" customHeight="1" x14ac:dyDescent="0.25">
      <c r="A22" s="18" t="s">
        <v>42</v>
      </c>
      <c r="B22" s="11">
        <v>43917</v>
      </c>
      <c r="C22" s="67">
        <v>4781.75</v>
      </c>
      <c r="D22" s="65">
        <v>0</v>
      </c>
      <c r="E22" s="68">
        <f t="shared" si="0"/>
        <v>4781.75</v>
      </c>
    </row>
    <row r="23" spans="1:5" ht="15.75" customHeight="1" x14ac:dyDescent="0.25">
      <c r="A23" s="18" t="s">
        <v>51</v>
      </c>
      <c r="B23" s="11">
        <v>43917</v>
      </c>
      <c r="C23" s="67">
        <v>350</v>
      </c>
      <c r="D23" s="65">
        <v>0</v>
      </c>
      <c r="E23" s="68">
        <f t="shared" si="0"/>
        <v>350</v>
      </c>
    </row>
    <row r="24" spans="1:5" ht="15.75" customHeight="1" x14ac:dyDescent="0.25">
      <c r="A24" s="18" t="s">
        <v>52</v>
      </c>
      <c r="B24" s="11">
        <v>43917</v>
      </c>
      <c r="C24" s="67">
        <v>284</v>
      </c>
      <c r="D24" s="65">
        <v>0</v>
      </c>
      <c r="E24" s="68">
        <f t="shared" si="0"/>
        <v>284</v>
      </c>
    </row>
    <row r="25" spans="1:5" ht="15.75" customHeight="1" x14ac:dyDescent="0.25">
      <c r="A25" s="18" t="s">
        <v>53</v>
      </c>
      <c r="B25" s="11">
        <v>43917</v>
      </c>
      <c r="C25" s="67">
        <v>89.92</v>
      </c>
      <c r="D25" s="65">
        <v>0</v>
      </c>
      <c r="E25" s="68">
        <f t="shared" si="0"/>
        <v>89.92</v>
      </c>
    </row>
    <row r="26" spans="1:5" ht="15.75" customHeight="1" x14ac:dyDescent="0.25">
      <c r="A26" s="18" t="s">
        <v>54</v>
      </c>
      <c r="B26" s="11">
        <v>43917</v>
      </c>
      <c r="C26" s="67">
        <v>126.36</v>
      </c>
      <c r="D26" s="65">
        <v>0</v>
      </c>
      <c r="E26" s="68">
        <f t="shared" si="0"/>
        <v>126.36</v>
      </c>
    </row>
    <row r="27" spans="1:5" ht="15.75" customHeight="1" x14ac:dyDescent="0.25">
      <c r="A27" s="18" t="s">
        <v>56</v>
      </c>
      <c r="B27" s="11">
        <v>43921</v>
      </c>
      <c r="C27" s="67">
        <v>650.79</v>
      </c>
      <c r="D27" s="65">
        <v>0</v>
      </c>
      <c r="E27" s="68">
        <f t="shared" si="0"/>
        <v>650.79</v>
      </c>
    </row>
    <row r="28" spans="1:5" ht="15.75" customHeight="1" x14ac:dyDescent="0.25">
      <c r="A28" s="18" t="s">
        <v>57</v>
      </c>
      <c r="B28" s="11">
        <v>43917</v>
      </c>
      <c r="C28" s="67">
        <v>1040.76</v>
      </c>
      <c r="D28" s="65">
        <v>0</v>
      </c>
      <c r="E28" s="68">
        <f t="shared" si="0"/>
        <v>1040.76</v>
      </c>
    </row>
    <row r="29" spans="1:5" ht="15.75" customHeight="1" x14ac:dyDescent="0.25">
      <c r="A29" s="18" t="s">
        <v>89</v>
      </c>
      <c r="B29" s="11">
        <v>43917</v>
      </c>
      <c r="C29" s="67">
        <v>984.23</v>
      </c>
      <c r="D29" s="65">
        <v>0</v>
      </c>
      <c r="E29" s="68">
        <f t="shared" si="0"/>
        <v>984.23</v>
      </c>
    </row>
    <row r="30" spans="1:5" ht="15.75" customHeight="1" x14ac:dyDescent="0.25">
      <c r="A30" s="18" t="s">
        <v>66</v>
      </c>
      <c r="B30" s="11">
        <v>43917</v>
      </c>
      <c r="C30" s="67">
        <v>523.04</v>
      </c>
      <c r="D30" s="65">
        <v>0</v>
      </c>
      <c r="E30" s="68">
        <f t="shared" si="0"/>
        <v>523.04</v>
      </c>
    </row>
    <row r="31" spans="1:5" ht="15.75" customHeight="1" x14ac:dyDescent="0.25">
      <c r="A31" s="18" t="s">
        <v>78</v>
      </c>
      <c r="B31" s="11">
        <v>43917</v>
      </c>
      <c r="C31" s="67">
        <v>11.06</v>
      </c>
      <c r="D31" s="65">
        <v>0</v>
      </c>
      <c r="E31" s="68">
        <f t="shared" si="0"/>
        <v>11.06</v>
      </c>
    </row>
    <row r="32" spans="1:5" ht="15.75" customHeight="1" x14ac:dyDescent="0.25">
      <c r="A32" s="18" t="s">
        <v>68</v>
      </c>
      <c r="B32" s="11">
        <v>43920</v>
      </c>
      <c r="C32" s="67">
        <v>5937.37</v>
      </c>
      <c r="D32" s="65">
        <v>0</v>
      </c>
      <c r="E32" s="68">
        <f t="shared" si="0"/>
        <v>5937.37</v>
      </c>
    </row>
    <row r="33" spans="1:5" ht="15.75" customHeight="1" x14ac:dyDescent="0.25">
      <c r="A33" s="18" t="s">
        <v>69</v>
      </c>
      <c r="B33" s="11">
        <v>43917</v>
      </c>
      <c r="C33" s="67">
        <v>426.91</v>
      </c>
      <c r="D33" s="65">
        <v>0</v>
      </c>
      <c r="E33" s="68">
        <f t="shared" si="0"/>
        <v>426.91</v>
      </c>
    </row>
    <row r="34" spans="1:5" ht="15.75" customHeight="1" x14ac:dyDescent="0.25">
      <c r="A34" s="18" t="s">
        <v>76</v>
      </c>
      <c r="B34" s="11">
        <v>43917</v>
      </c>
      <c r="C34" s="67">
        <v>1600.91</v>
      </c>
      <c r="D34" s="65">
        <v>0</v>
      </c>
      <c r="E34" s="68">
        <f t="shared" si="0"/>
        <v>1600.91</v>
      </c>
    </row>
    <row r="35" spans="1:5" x14ac:dyDescent="0.25">
      <c r="A35" s="16" t="s">
        <v>0</v>
      </c>
      <c r="B35" s="22">
        <f>COUNT(B20:B34)</f>
        <v>15</v>
      </c>
      <c r="C35" s="77">
        <f>SUM(C20:C34)</f>
        <v>24090.69</v>
      </c>
      <c r="D35" s="66">
        <f>SUM(D20:D34)</f>
        <v>0</v>
      </c>
      <c r="E35" s="73">
        <f>SUM(E20:E34)</f>
        <v>24090.69</v>
      </c>
    </row>
    <row r="36" spans="1:5" ht="16.5" thickBot="1" x14ac:dyDescent="0.3">
      <c r="A36" s="19" t="s">
        <v>2</v>
      </c>
      <c r="B36" s="40">
        <f>B18+B35</f>
        <v>17</v>
      </c>
      <c r="C36" s="78">
        <f>+C35+C18</f>
        <v>67096.240000000005</v>
      </c>
      <c r="D36" s="69">
        <f>+D35+D18</f>
        <v>0</v>
      </c>
      <c r="E36" s="75">
        <f>+E35+E18</f>
        <v>67096.240000000005</v>
      </c>
    </row>
    <row r="37" spans="1:5" ht="16.5" thickBot="1" x14ac:dyDescent="0.3">
      <c r="A37" s="41" t="s">
        <v>27</v>
      </c>
      <c r="B37" s="44">
        <f>B36/(2+COUNTA(A20:A34))</f>
        <v>1</v>
      </c>
      <c r="C37" s="42"/>
      <c r="D37" s="42"/>
      <c r="E37" s="42"/>
    </row>
    <row r="39" spans="1:5" ht="26.25" x14ac:dyDescent="0.25">
      <c r="B39" s="51" t="s">
        <v>80</v>
      </c>
      <c r="C39" s="52" t="s">
        <v>81</v>
      </c>
      <c r="D39" s="52" t="s">
        <v>82</v>
      </c>
    </row>
    <row r="40" spans="1:5" x14ac:dyDescent="0.25">
      <c r="A40" s="53" t="s">
        <v>83</v>
      </c>
      <c r="B40" s="54">
        <f>COUNTIF($B$20:$B$34, "&lt;=2020-03-31")</f>
        <v>15</v>
      </c>
      <c r="C40" s="55">
        <f t="shared" ref="C40:C45" si="1">B40/COUNTA($A$20:$A$34)</f>
        <v>1</v>
      </c>
      <c r="D40" s="55">
        <f>C40</f>
        <v>1</v>
      </c>
    </row>
    <row r="41" spans="1:5" x14ac:dyDescent="0.25">
      <c r="A41" s="53" t="s">
        <v>97</v>
      </c>
      <c r="B41" s="54">
        <f>COUNTIFS(B$20:B$34, "&gt;=2020-04-01", B$20:B$34, "&lt;=2020-04-30")</f>
        <v>0</v>
      </c>
      <c r="C41" s="55">
        <f t="shared" si="1"/>
        <v>0</v>
      </c>
      <c r="D41" s="55">
        <f>C40+C41</f>
        <v>1</v>
      </c>
    </row>
    <row r="42" spans="1:5" x14ac:dyDescent="0.25">
      <c r="A42" s="53" t="s">
        <v>84</v>
      </c>
      <c r="B42" s="54">
        <f>COUNTIFS(B$20:B$34, "&gt;=2020-05-01", B$20:B$34, "&lt;=2020-5-31")</f>
        <v>0</v>
      </c>
      <c r="C42" s="55">
        <f t="shared" si="1"/>
        <v>0</v>
      </c>
      <c r="D42" s="55">
        <f>C42+D41</f>
        <v>1</v>
      </c>
    </row>
    <row r="43" spans="1:5" x14ac:dyDescent="0.25">
      <c r="A43" s="53" t="s">
        <v>85</v>
      </c>
      <c r="B43" s="54">
        <f>COUNTIFS(B$20:B$34, "&gt;=2020-06-01", B$20:B$34, "&lt;=2020-6-30")</f>
        <v>0</v>
      </c>
      <c r="C43" s="55">
        <f t="shared" si="1"/>
        <v>0</v>
      </c>
      <c r="D43" s="55">
        <f t="shared" ref="D43:D45" si="2">C43+D42</f>
        <v>1</v>
      </c>
    </row>
    <row r="44" spans="1:5" x14ac:dyDescent="0.25">
      <c r="A44" s="53" t="s">
        <v>86</v>
      </c>
      <c r="B44" s="54">
        <f>COUNTIFS(B$20:B$34, "&gt;=2020-07-01")</f>
        <v>0</v>
      </c>
      <c r="C44" s="55">
        <f t="shared" si="1"/>
        <v>0</v>
      </c>
      <c r="D44" s="55">
        <f t="shared" si="2"/>
        <v>1</v>
      </c>
    </row>
    <row r="45" spans="1:5" x14ac:dyDescent="0.25">
      <c r="A45" s="53" t="s">
        <v>87</v>
      </c>
      <c r="B45" s="54">
        <f>COUNTA(A20:A34)-SUM(B40:B44)</f>
        <v>0</v>
      </c>
      <c r="C45" s="56">
        <f t="shared" si="1"/>
        <v>0</v>
      </c>
      <c r="D45" s="55">
        <f t="shared" si="2"/>
        <v>1</v>
      </c>
    </row>
    <row r="46" spans="1:5" ht="16.5" thickBot="1" x14ac:dyDescent="0.3">
      <c r="B46" s="79">
        <f>SUM(B40:B45)</f>
        <v>15</v>
      </c>
      <c r="C46" s="80">
        <f>SUM(C40:C45)</f>
        <v>1</v>
      </c>
    </row>
  </sheetData>
  <conditionalFormatting sqref="B16">
    <cfRule type="cellIs" dxfId="14" priority="8" stopIfTrue="1" operator="equal">
      <formula>$B$2</formula>
    </cfRule>
  </conditionalFormatting>
  <conditionalFormatting sqref="B17">
    <cfRule type="cellIs" dxfId="13" priority="7" stopIfTrue="1" operator="equal">
      <formula>$B$2</formula>
    </cfRule>
    <cfRule type="cellIs" dxfId="12" priority="11" stopIfTrue="1" operator="lessThanOrEqual">
      <formula>$B$6</formula>
    </cfRule>
  </conditionalFormatting>
  <conditionalFormatting sqref="B16">
    <cfRule type="cellIs" dxfId="11" priority="9" stopIfTrue="1" operator="lessThanOrEqual">
      <formula>$B$5</formula>
    </cfRule>
  </conditionalFormatting>
  <conditionalFormatting sqref="B16">
    <cfRule type="cellIs" dxfId="10" priority="10" operator="greaterThan">
      <formula>$B$5</formula>
    </cfRule>
  </conditionalFormatting>
  <conditionalFormatting sqref="B17">
    <cfRule type="cellIs" dxfId="9" priority="12" operator="greaterThan">
      <formula>$B$6</formula>
    </cfRule>
  </conditionalFormatting>
  <conditionalFormatting sqref="B32:B34 B20:B30">
    <cfRule type="cellIs" dxfId="8" priority="4" stopIfTrue="1" operator="equal">
      <formula>$B$2</formula>
    </cfRule>
    <cfRule type="cellIs" dxfId="7" priority="5" stopIfTrue="1" operator="lessThanOrEqual">
      <formula>$B$7</formula>
    </cfRule>
    <cfRule type="cellIs" dxfId="6" priority="6" operator="greaterThan">
      <formula>$B$7</formula>
    </cfRule>
  </conditionalFormatting>
  <pageMargins left="0.25" right="0.25" top="0.75" bottom="0.75" header="0.3" footer="0.3"/>
  <pageSetup scale="70" fitToWidth="2" fitToHeight="2" orientation="portrait" r:id="rId1"/>
  <headerFooter alignWithMargins="0">
    <oddHeader>&amp;L&amp;F&amp;C&amp;A&amp;R&amp;D &amp;T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equal" id="{98A1BCF2-B309-4B49-A4CE-4ECC09F97F9F}">
            <xm:f>'NDP-NPD'!$B$2</xm:f>
            <x14:dxf>
              <font>
                <condense val="0"/>
                <extend val="0"/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2" stopIfTrue="1" operator="lessThanOrEqual" id="{AC19E4A7-5CCB-4B31-B6E6-EC4D8B896D23}">
            <xm:f>'NDP-NPD'!$B$7</xm:f>
            <x14:dxf>
              <font>
                <condense val="0"/>
                <extend val="0"/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" operator="greaterThan" id="{42F8EF4B-C52F-4140-85A8-2899F3EAAE57}">
            <xm:f>'NDP-NPD'!$B$7</xm:f>
            <x14:dxf>
              <font>
                <condense val="0"/>
                <extend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E6899-5730-40A6-A740-97BAC8535719}">
  <dimension ref="A1:Z29"/>
  <sheetViews>
    <sheetView zoomScaleNormal="100" zoomScaleSheetLayoutView="25"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F1" sqref="F1"/>
    </sheetView>
  </sheetViews>
  <sheetFormatPr defaultColWidth="15.85546875" defaultRowHeight="15.75" x14ac:dyDescent="0.25"/>
  <cols>
    <col min="1" max="1" width="56" style="1" customWidth="1"/>
    <col min="2" max="2" width="24.42578125" style="1" customWidth="1"/>
    <col min="3" max="3" width="13" style="1" customWidth="1"/>
    <col min="4" max="4" width="22.42578125" style="3" customWidth="1"/>
    <col min="5" max="5" width="18.5703125" style="3" customWidth="1"/>
    <col min="6" max="6" width="16.85546875" style="3" customWidth="1"/>
    <col min="7" max="7" width="13.28515625" style="3" customWidth="1"/>
    <col min="8" max="8" width="12" style="3" customWidth="1"/>
    <col min="9" max="9" width="15.28515625" style="3" customWidth="1"/>
    <col min="10" max="10" width="15.7109375" style="3" customWidth="1"/>
    <col min="11" max="11" width="11.85546875" style="3" customWidth="1"/>
    <col min="12" max="12" width="13.85546875" style="3" customWidth="1"/>
    <col min="13" max="13" width="15" style="6" bestFit="1" customWidth="1"/>
    <col min="14" max="14" width="12.85546875" style="3" bestFit="1" customWidth="1"/>
    <col min="15" max="15" width="14.7109375" style="3" bestFit="1" customWidth="1"/>
    <col min="16" max="16" width="15" style="6" bestFit="1" customWidth="1"/>
    <col min="17" max="17" width="14.7109375" style="6" bestFit="1" customWidth="1"/>
    <col min="18" max="18" width="14.7109375" style="3" bestFit="1" customWidth="1"/>
    <col min="19" max="19" width="15.42578125" style="3" bestFit="1" customWidth="1"/>
    <col min="20" max="20" width="14.7109375" style="3" bestFit="1" customWidth="1"/>
    <col min="21" max="23" width="13.5703125" style="3" bestFit="1" customWidth="1"/>
    <col min="24" max="24" width="14.7109375" style="6" bestFit="1" customWidth="1"/>
    <col min="25" max="25" width="14.42578125" style="3" customWidth="1"/>
    <col min="26" max="26" width="14.5703125" style="6" bestFit="1" customWidth="1"/>
    <col min="27" max="16384" width="15.85546875" style="1"/>
  </cols>
  <sheetData>
    <row r="1" spans="1:26" ht="45" x14ac:dyDescent="0.25">
      <c r="A1" s="49" t="s">
        <v>31</v>
      </c>
      <c r="B1" s="49"/>
      <c r="D1" s="9" t="s">
        <v>25</v>
      </c>
      <c r="F1" s="21">
        <f>'Summary-Sommaire'!B3</f>
        <v>44137</v>
      </c>
      <c r="H1" s="1"/>
      <c r="I1" s="1"/>
    </row>
    <row r="2" spans="1:26" s="25" customFormat="1" ht="15" x14ac:dyDescent="0.25">
      <c r="A2" s="24" t="s">
        <v>116</v>
      </c>
      <c r="B2" s="24"/>
      <c r="N2" s="24"/>
    </row>
    <row r="3" spans="1:26" s="25" customFormat="1" ht="18" customHeight="1" x14ac:dyDescent="0.25">
      <c r="A3" s="88" t="s">
        <v>99</v>
      </c>
      <c r="B3" s="88"/>
      <c r="C3" s="26"/>
    </row>
    <row r="4" spans="1:26" s="9" customFormat="1" ht="30.75" customHeight="1" x14ac:dyDescent="0.25">
      <c r="A4" s="7" t="s">
        <v>24</v>
      </c>
      <c r="B4" s="7"/>
      <c r="C4" s="34" t="s">
        <v>23</v>
      </c>
    </row>
    <row r="5" spans="1:26" s="9" customFormat="1" ht="30" customHeight="1" x14ac:dyDescent="0.25">
      <c r="A5" s="23" t="s">
        <v>15</v>
      </c>
      <c r="B5" s="23"/>
      <c r="C5" s="11">
        <f>LIB!B5</f>
        <v>43738</v>
      </c>
      <c r="D5" s="11" t="s">
        <v>26</v>
      </c>
    </row>
    <row r="6" spans="1:26" s="9" customFormat="1" ht="30" customHeight="1" x14ac:dyDescent="0.25">
      <c r="A6" s="23" t="s">
        <v>16</v>
      </c>
      <c r="B6" s="23"/>
      <c r="C6" s="11">
        <f>LIB!B6</f>
        <v>43983</v>
      </c>
      <c r="D6" s="11" t="s">
        <v>26</v>
      </c>
    </row>
    <row r="7" spans="1:26" s="2" customFormat="1" ht="30" customHeight="1" x14ac:dyDescent="0.25">
      <c r="A7" s="23" t="s">
        <v>16</v>
      </c>
      <c r="B7" s="23"/>
      <c r="C7" s="11">
        <f>LIB!B7</f>
        <v>43921</v>
      </c>
      <c r="D7" s="11" t="s">
        <v>103</v>
      </c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5"/>
      <c r="Q7" s="5"/>
      <c r="R7" s="4"/>
      <c r="S7" s="4"/>
      <c r="T7" s="4"/>
      <c r="U7" s="4"/>
      <c r="V7" s="4"/>
      <c r="W7" s="4"/>
      <c r="X7" s="5"/>
      <c r="Y7" s="4"/>
      <c r="Z7" s="5"/>
    </row>
    <row r="8" spans="1:26" s="32" customFormat="1" ht="12" x14ac:dyDescent="0.2">
      <c r="A8" s="30" t="s">
        <v>17</v>
      </c>
      <c r="B8" s="30"/>
      <c r="C8" s="31" t="s">
        <v>8</v>
      </c>
    </row>
    <row r="9" spans="1:26" s="36" customFormat="1" ht="12" x14ac:dyDescent="0.2">
      <c r="A9" s="30" t="s">
        <v>18</v>
      </c>
      <c r="B9" s="30"/>
      <c r="C9" s="31" t="s">
        <v>9</v>
      </c>
    </row>
    <row r="10" spans="1:26" s="2" customFormat="1" x14ac:dyDescent="0.25">
      <c r="A10" s="23"/>
      <c r="B10" s="23"/>
      <c r="C10" s="27" t="s">
        <v>12</v>
      </c>
      <c r="D10" s="27"/>
      <c r="E10" s="27"/>
    </row>
    <row r="11" spans="1:26" s="2" customFormat="1" x14ac:dyDescent="0.25">
      <c r="A11" s="23"/>
      <c r="B11" s="23"/>
      <c r="C11" s="28" t="s">
        <v>13</v>
      </c>
      <c r="D11" s="28"/>
      <c r="E11" s="28"/>
    </row>
    <row r="12" spans="1:26" s="2" customFormat="1" x14ac:dyDescent="0.25">
      <c r="A12" s="23"/>
      <c r="B12" s="23"/>
      <c r="C12" s="29" t="s">
        <v>14</v>
      </c>
      <c r="D12" s="29"/>
      <c r="E12" s="29"/>
    </row>
    <row r="13" spans="1:26" s="2" customFormat="1" ht="9.9499999999999993" customHeight="1" x14ac:dyDescent="0.25">
      <c r="A13" s="23"/>
      <c r="B13" s="23"/>
      <c r="C13" s="58"/>
      <c r="D13" s="58"/>
      <c r="E13" s="58"/>
    </row>
    <row r="14" spans="1:26" s="2" customFormat="1" ht="26.1" customHeight="1" x14ac:dyDescent="0.25">
      <c r="A14" s="23"/>
      <c r="B14" s="23"/>
      <c r="C14" s="58"/>
      <c r="D14" s="71" t="s">
        <v>92</v>
      </c>
      <c r="E14" s="71" t="s">
        <v>93</v>
      </c>
      <c r="F14" s="71" t="s">
        <v>91</v>
      </c>
    </row>
    <row r="15" spans="1:26" s="8" customFormat="1" ht="26.1" customHeight="1" x14ac:dyDescent="0.2">
      <c r="A15" s="10" t="s">
        <v>104</v>
      </c>
      <c r="B15" s="10"/>
      <c r="C15" s="7"/>
      <c r="D15" s="72" t="s">
        <v>94</v>
      </c>
      <c r="E15" s="72" t="s">
        <v>95</v>
      </c>
      <c r="F15" s="71" t="s">
        <v>91</v>
      </c>
    </row>
    <row r="16" spans="1:26" s="8" customFormat="1" ht="26.25" customHeight="1" x14ac:dyDescent="0.2">
      <c r="A16" s="10" t="s">
        <v>102</v>
      </c>
      <c r="B16" s="10" t="s">
        <v>100</v>
      </c>
      <c r="C16" s="10"/>
      <c r="D16" s="17"/>
      <c r="E16" s="17"/>
      <c r="F16" s="17"/>
    </row>
    <row r="17" spans="1:26" s="3" customFormat="1" ht="15.75" customHeight="1" x14ac:dyDescent="0.25">
      <c r="A17" s="18" t="s">
        <v>50</v>
      </c>
      <c r="B17" s="18" t="s">
        <v>101</v>
      </c>
      <c r="C17" s="11">
        <v>43900</v>
      </c>
      <c r="D17" s="67">
        <v>0</v>
      </c>
      <c r="E17" s="65">
        <v>0</v>
      </c>
      <c r="F17" s="68">
        <f t="shared" ref="F17" si="0">SUM(D17:E17)</f>
        <v>0</v>
      </c>
      <c r="M17" s="6"/>
      <c r="P17" s="6"/>
      <c r="Q17" s="6"/>
      <c r="X17" s="6"/>
      <c r="Z17" s="6"/>
    </row>
    <row r="18" spans="1:26" s="3" customFormat="1" x14ac:dyDescent="0.25">
      <c r="A18" s="16" t="s">
        <v>0</v>
      </c>
      <c r="B18" s="16"/>
      <c r="C18" s="22">
        <f>COUNT(C17:C17)</f>
        <v>1</v>
      </c>
      <c r="D18" s="77">
        <f>SUM(D17:D17)</f>
        <v>0</v>
      </c>
      <c r="E18" s="66">
        <f>SUM(E17:E17)</f>
        <v>0</v>
      </c>
      <c r="F18" s="73">
        <f>SUM(F17:F17)</f>
        <v>0</v>
      </c>
      <c r="M18" s="6"/>
      <c r="P18" s="6"/>
      <c r="Q18" s="6"/>
      <c r="X18" s="6"/>
      <c r="Z18" s="6"/>
    </row>
    <row r="19" spans="1:26" s="3" customFormat="1" ht="16.5" thickBot="1" x14ac:dyDescent="0.3">
      <c r="A19" s="19" t="s">
        <v>2</v>
      </c>
      <c r="B19" s="19"/>
      <c r="C19" s="40">
        <f>SUM(C18)</f>
        <v>1</v>
      </c>
      <c r="D19" s="78">
        <f>SUM(D18)</f>
        <v>0</v>
      </c>
      <c r="E19" s="78">
        <f>SUM(E18)</f>
        <v>0</v>
      </c>
      <c r="F19" s="75">
        <f>+D19+E19</f>
        <v>0</v>
      </c>
      <c r="M19" s="6"/>
      <c r="P19" s="6"/>
      <c r="Q19" s="6"/>
      <c r="X19" s="6"/>
      <c r="Z19" s="6"/>
    </row>
    <row r="20" spans="1:26" s="3" customFormat="1" ht="16.5" thickBot="1" x14ac:dyDescent="0.3">
      <c r="A20" s="41" t="s">
        <v>27</v>
      </c>
      <c r="B20" s="41"/>
      <c r="C20" s="44">
        <f>C19/(COUNTA(A17:A17))</f>
        <v>1</v>
      </c>
      <c r="D20" s="42"/>
      <c r="E20" s="42"/>
      <c r="F20" s="42"/>
      <c r="M20" s="6"/>
      <c r="P20" s="6"/>
      <c r="Q20" s="6"/>
      <c r="X20" s="6"/>
      <c r="Z20" s="6"/>
    </row>
    <row r="22" spans="1:26" s="3" customFormat="1" ht="26.25" x14ac:dyDescent="0.25">
      <c r="A22" s="1"/>
      <c r="B22" s="1"/>
      <c r="C22" s="51" t="s">
        <v>80</v>
      </c>
      <c r="D22" s="52" t="s">
        <v>81</v>
      </c>
      <c r="E22" s="52" t="s">
        <v>82</v>
      </c>
      <c r="M22" s="6"/>
      <c r="P22" s="6"/>
      <c r="Q22" s="6"/>
      <c r="X22" s="6"/>
      <c r="Z22" s="6"/>
    </row>
    <row r="23" spans="1:26" s="3" customFormat="1" x14ac:dyDescent="0.25">
      <c r="A23" s="53" t="s">
        <v>110</v>
      </c>
      <c r="B23" s="53"/>
      <c r="C23" s="54">
        <f>COUNTIF($C$17:$C$17, "&lt;=2020-03-31")</f>
        <v>1</v>
      </c>
      <c r="D23" s="55">
        <f t="shared" ref="D23:D28" si="1">C23/COUNTA($A$17:$A$17)</f>
        <v>1</v>
      </c>
      <c r="E23" s="55">
        <f>D23</f>
        <v>1</v>
      </c>
      <c r="M23" s="6"/>
      <c r="P23" s="6"/>
      <c r="Q23" s="6"/>
      <c r="X23" s="6"/>
      <c r="Z23" s="6"/>
    </row>
    <row r="24" spans="1:26" s="3" customFormat="1" x14ac:dyDescent="0.25">
      <c r="A24" s="53" t="s">
        <v>111</v>
      </c>
      <c r="B24" s="53"/>
      <c r="C24" s="54">
        <f>COUNTIFS($C$17:$C$17, "&gt;=2020-04-01", $C$17:$C$17, "&lt;=2020-04-30")</f>
        <v>0</v>
      </c>
      <c r="D24" s="55">
        <f t="shared" si="1"/>
        <v>0</v>
      </c>
      <c r="E24" s="55">
        <f>D23+D24</f>
        <v>1</v>
      </c>
      <c r="M24" s="6"/>
      <c r="P24" s="6"/>
      <c r="Q24" s="6"/>
      <c r="X24" s="6"/>
      <c r="Z24" s="6"/>
    </row>
    <row r="25" spans="1:26" s="3" customFormat="1" x14ac:dyDescent="0.25">
      <c r="A25" s="53" t="s">
        <v>112</v>
      </c>
      <c r="B25" s="53"/>
      <c r="C25" s="54">
        <f>COUNTIFS($C$17:$C$17, "&gt;=2020-05-01", $C$17:$C$17, "&lt;=2020-5-31")</f>
        <v>0</v>
      </c>
      <c r="D25" s="55">
        <f t="shared" si="1"/>
        <v>0</v>
      </c>
      <c r="E25" s="55">
        <f>D25+E24</f>
        <v>1</v>
      </c>
      <c r="M25" s="6"/>
      <c r="P25" s="6"/>
      <c r="Q25" s="6"/>
      <c r="X25" s="6"/>
      <c r="Z25" s="6"/>
    </row>
    <row r="26" spans="1:26" s="3" customFormat="1" x14ac:dyDescent="0.25">
      <c r="A26" s="53" t="s">
        <v>115</v>
      </c>
      <c r="B26" s="53"/>
      <c r="C26" s="54">
        <f>COUNTIFS($C$17:$C$17, "&gt;=2020-06-01", $C$17:$C$17, "&lt;=2020-6-30")</f>
        <v>0</v>
      </c>
      <c r="D26" s="55">
        <f t="shared" si="1"/>
        <v>0</v>
      </c>
      <c r="E26" s="55">
        <f t="shared" ref="E26:E28" si="2">D26+E25</f>
        <v>1</v>
      </c>
      <c r="M26" s="6"/>
      <c r="P26" s="6"/>
      <c r="Q26" s="6"/>
      <c r="X26" s="6"/>
      <c r="Z26" s="6"/>
    </row>
    <row r="27" spans="1:26" s="3" customFormat="1" x14ac:dyDescent="0.25">
      <c r="A27" s="53" t="s">
        <v>113</v>
      </c>
      <c r="B27" s="53"/>
      <c r="C27" s="54">
        <f>COUNTIFS($C$17:$C$17, "&gt;=2020-07-01")</f>
        <v>0</v>
      </c>
      <c r="D27" s="55">
        <f t="shared" si="1"/>
        <v>0</v>
      </c>
      <c r="E27" s="55">
        <f t="shared" si="2"/>
        <v>1</v>
      </c>
      <c r="M27" s="6"/>
      <c r="P27" s="6"/>
      <c r="Q27" s="6"/>
      <c r="X27" s="6"/>
      <c r="Z27" s="6"/>
    </row>
    <row r="28" spans="1:26" s="3" customFormat="1" x14ac:dyDescent="0.25">
      <c r="A28" s="53" t="s">
        <v>114</v>
      </c>
      <c r="B28" s="53"/>
      <c r="C28" s="54">
        <f>COUNTA($C$17:$C$17)-SUM(C23:C27)</f>
        <v>0</v>
      </c>
      <c r="D28" s="56">
        <f t="shared" si="1"/>
        <v>0</v>
      </c>
      <c r="E28" s="55">
        <f t="shared" si="2"/>
        <v>1</v>
      </c>
      <c r="M28" s="6"/>
      <c r="P28" s="6"/>
      <c r="Q28" s="6"/>
      <c r="X28" s="6"/>
      <c r="Z28" s="6"/>
    </row>
    <row r="29" spans="1:26" s="3" customFormat="1" ht="16.5" thickBot="1" x14ac:dyDescent="0.3">
      <c r="A29" s="1"/>
      <c r="B29" s="1"/>
      <c r="C29" s="79">
        <f>SUM(C23:C28)</f>
        <v>1</v>
      </c>
      <c r="D29" s="80">
        <f>SUM(D23:D28)</f>
        <v>1</v>
      </c>
      <c r="M29" s="6"/>
      <c r="P29" s="6"/>
      <c r="Q29" s="6"/>
      <c r="X29" s="6"/>
      <c r="Z29" s="6"/>
    </row>
  </sheetData>
  <conditionalFormatting sqref="C17">
    <cfRule type="cellIs" dxfId="2" priority="4" stopIfTrue="1" operator="equal">
      <formula>$C$2</formula>
    </cfRule>
    <cfRule type="cellIs" dxfId="1" priority="5" stopIfTrue="1" operator="lessThanOrEqual">
      <formula>$C$7</formula>
    </cfRule>
    <cfRule type="cellIs" dxfId="0" priority="6" operator="greaterThan">
      <formula>$C$7</formula>
    </cfRule>
  </conditionalFormatting>
  <pageMargins left="0.25" right="0.25" top="0.75" bottom="0.75" header="0.3" footer="0.3"/>
  <pageSetup scale="70" fitToWidth="2" fitToHeight="2" orientation="portrait" r:id="rId1"/>
  <headerFooter alignWithMargins="0">
    <oddHeader>&amp;L&amp;F&amp;C&amp;A&amp;R&amp;D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Summary-Sommaire</vt:lpstr>
      <vt:lpstr>LIB</vt:lpstr>
      <vt:lpstr>PC</vt:lpstr>
      <vt:lpstr>NDP-NPD</vt:lpstr>
      <vt:lpstr>PVNBGP</vt:lpstr>
      <vt:lpstr>PANB-AGNB</vt:lpstr>
      <vt:lpstr>Ind. Candidate • Candidat ind.</vt:lpstr>
      <vt:lpstr>'Ind. Candidate • Candidat ind.'!Print_Area</vt:lpstr>
      <vt:lpstr>LIB!Print_Area</vt:lpstr>
      <vt:lpstr>'NDP-NPD'!Print_Area</vt:lpstr>
      <vt:lpstr>'PANB-AGNB'!Print_Area</vt:lpstr>
      <vt:lpstr>PC!Print_Area</vt:lpstr>
      <vt:lpstr>PVNBGP!Print_Area</vt:lpstr>
      <vt:lpstr>'Summary-Sommaire'!Print_Area</vt:lpstr>
      <vt:lpstr>'Ind. Candidate • Candidat ind.'!Print_Titles</vt:lpstr>
      <vt:lpstr>LIB!Print_Titles</vt:lpstr>
      <vt:lpstr>'NDP-NPD'!Print_Titles</vt:lpstr>
      <vt:lpstr>'PANB-AGNB'!Print_Titles</vt:lpstr>
      <vt:lpstr>PC!Print_Titles</vt:lpstr>
      <vt:lpstr>PVNBGP!Print_Titles</vt:lpstr>
      <vt:lpstr>'Summary-Sommaire'!Print_Titles</vt:lpstr>
    </vt:vector>
  </TitlesOfParts>
  <Company>OSPF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caredmond</dc:creator>
  <cp:lastModifiedBy>Akouri, Rania</cp:lastModifiedBy>
  <cp:lastPrinted>2020-03-27T09:51:13Z</cp:lastPrinted>
  <dcterms:created xsi:type="dcterms:W3CDTF">2005-07-06T12:44:23Z</dcterms:created>
  <dcterms:modified xsi:type="dcterms:W3CDTF">2020-11-02T13:06:36Z</dcterms:modified>
</cp:coreProperties>
</file>